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mcosic\Documents\"/>
    </mc:Choice>
  </mc:AlternateContent>
  <bookViews>
    <workbookView xWindow="0" yWindow="0" windowWidth="19200" windowHeight="64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G6" i="37" s="1"/>
  <c r="C6" i="37"/>
  <c r="D6" i="37"/>
  <c r="B7" i="37"/>
  <c r="C7" i="37"/>
  <c r="D7" i="37"/>
  <c r="B8" i="37"/>
  <c r="C8" i="37"/>
  <c r="D8" i="37"/>
  <c r="B9" i="37"/>
  <c r="G9" i="37" s="1"/>
  <c r="C9" i="37"/>
  <c r="D9" i="37"/>
  <c r="B10" i="37"/>
  <c r="G10" i="37" s="1"/>
  <c r="C10" i="37"/>
  <c r="D10" i="37"/>
  <c r="B11" i="37"/>
  <c r="C11" i="37"/>
  <c r="D11" i="37"/>
  <c r="B12" i="37"/>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G65" i="37" s="1"/>
  <c r="D65" i="37"/>
  <c r="B66" i="37"/>
  <c r="C66" i="37"/>
  <c r="G66" i="37" s="1"/>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G135" i="37" s="1"/>
  <c r="C135" i="37"/>
  <c r="D135" i="37"/>
  <c r="B136" i="37"/>
  <c r="G136" i="37" s="1"/>
  <c r="C136" i="37"/>
  <c r="D136" i="37"/>
  <c r="B137" i="37"/>
  <c r="B138" i="37"/>
  <c r="B139" i="37"/>
  <c r="G139" i="37" s="1"/>
  <c r="C139" i="37"/>
  <c r="D139" i="37"/>
  <c r="B140" i="37"/>
  <c r="G140" i="37" s="1"/>
  <c r="C140" i="37"/>
  <c r="D140" i="37"/>
  <c r="B141" i="37"/>
  <c r="C141" i="37"/>
  <c r="D141" i="37"/>
  <c r="B142" i="37"/>
  <c r="C142" i="37"/>
  <c r="D142" i="37"/>
  <c r="B143" i="37"/>
  <c r="G143" i="37" s="1"/>
  <c r="C143" i="37"/>
  <c r="D143" i="37"/>
  <c r="B144" i="37"/>
  <c r="G144" i="37" s="1"/>
  <c r="C144" i="37"/>
  <c r="D144" i="37"/>
  <c r="B145" i="37"/>
  <c r="C145" i="37"/>
  <c r="D145" i="37"/>
  <c r="B146" i="37"/>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D159" i="37"/>
  <c r="B160" i="37"/>
  <c r="C160" i="37"/>
  <c r="H160" i="37" s="1"/>
  <c r="D160" i="37"/>
  <c r="B161" i="37"/>
  <c r="B162" i="37"/>
  <c r="B163" i="37"/>
  <c r="C163" i="37"/>
  <c r="D163" i="37"/>
  <c r="B164" i="37"/>
  <c r="C164" i="37"/>
  <c r="G164" i="37" s="1"/>
  <c r="D164" i="37"/>
  <c r="B165" i="37"/>
  <c r="C165" i="37"/>
  <c r="D165" i="37"/>
  <c r="B166" i="37"/>
  <c r="C166" i="37"/>
  <c r="G166" i="37" s="1"/>
  <c r="D166" i="37"/>
  <c r="B167" i="37"/>
  <c r="B168" i="37"/>
  <c r="C168" i="37"/>
  <c r="D168" i="37"/>
  <c r="B169" i="37"/>
  <c r="C169" i="37"/>
  <c r="D169" i="37"/>
  <c r="B170" i="37"/>
  <c r="C170" i="37"/>
  <c r="H170" i="37" s="1"/>
  <c r="D170" i="37"/>
  <c r="B171" i="37"/>
  <c r="C171" i="37"/>
  <c r="D171" i="37"/>
  <c r="B172" i="37"/>
  <c r="C172" i="37"/>
  <c r="D172" i="37"/>
  <c r="B173" i="37"/>
  <c r="C173" i="37"/>
  <c r="D173" i="37"/>
  <c r="B174" i="37"/>
  <c r="C174" i="37"/>
  <c r="H174" i="37" s="1"/>
  <c r="D174" i="37"/>
  <c r="B175" i="37"/>
  <c r="B176" i="37"/>
  <c r="C176" i="37"/>
  <c r="D176" i="37"/>
  <c r="B177" i="37"/>
  <c r="C177" i="37"/>
  <c r="D177" i="37"/>
  <c r="B178" i="37"/>
  <c r="C178" i="37"/>
  <c r="D178" i="37"/>
  <c r="B179" i="37"/>
  <c r="G179" i="37" s="1"/>
  <c r="C179" i="37"/>
  <c r="D179" i="37"/>
  <c r="B180" i="37"/>
  <c r="C180" i="37"/>
  <c r="D180" i="37"/>
  <c r="B181" i="37"/>
  <c r="C181" i="37"/>
  <c r="D181" i="37"/>
  <c r="B182" i="37"/>
  <c r="G182" i="37" s="1"/>
  <c r="C182" i="37"/>
  <c r="D182" i="37"/>
  <c r="B183" i="37"/>
  <c r="G183" i="37" s="1"/>
  <c r="C183" i="37"/>
  <c r="D183" i="37"/>
  <c r="B184" i="37"/>
  <c r="C184" i="37"/>
  <c r="D184" i="37"/>
  <c r="B185" i="37"/>
  <c r="C185" i="37"/>
  <c r="D185" i="37"/>
  <c r="B186" i="37"/>
  <c r="B187" i="37"/>
  <c r="C187" i="37"/>
  <c r="D187" i="37"/>
  <c r="H187" i="37" s="1"/>
  <c r="B188" i="37"/>
  <c r="C188" i="37"/>
  <c r="D188" i="37"/>
  <c r="B189" i="37"/>
  <c r="G189" i="37" s="1"/>
  <c r="C189" i="37"/>
  <c r="D189" i="37"/>
  <c r="B190" i="37"/>
  <c r="C190" i="37"/>
  <c r="D190" i="37"/>
  <c r="B191" i="37"/>
  <c r="C191" i="37"/>
  <c r="D191" i="37"/>
  <c r="H191" i="37" s="1"/>
  <c r="B192" i="37"/>
  <c r="G192" i="37" s="1"/>
  <c r="C192" i="37"/>
  <c r="D192" i="37"/>
  <c r="B193" i="37"/>
  <c r="G193" i="37" s="1"/>
  <c r="C193" i="37"/>
  <c r="D193" i="37"/>
  <c r="B194" i="37"/>
  <c r="B195" i="37"/>
  <c r="B196" i="37"/>
  <c r="G196" i="37" s="1"/>
  <c r="C196" i="37"/>
  <c r="D196" i="37"/>
  <c r="B197" i="37"/>
  <c r="G197" i="37" s="1"/>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s="1"/>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C255" i="37"/>
  <c r="D255" i="37"/>
  <c r="B256" i="37"/>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C286" i="37"/>
  <c r="D286" i="37"/>
  <c r="B287" i="37"/>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G428" i="37" s="1"/>
  <c r="D428" i="37"/>
  <c r="B429" i="37"/>
  <c r="C429" i="37"/>
  <c r="D429" i="37"/>
  <c r="B430" i="37"/>
  <c r="C430" i="37"/>
  <c r="G430" i="37" s="1"/>
  <c r="D430" i="37"/>
  <c r="B431" i="37"/>
  <c r="C431" i="37"/>
  <c r="D431" i="37"/>
  <c r="B432" i="37"/>
  <c r="C432" i="37"/>
  <c r="G432" i="37" s="1"/>
  <c r="D432" i="37"/>
  <c r="B433" i="37"/>
  <c r="B434" i="37"/>
  <c r="C434" i="37"/>
  <c r="D434" i="37"/>
  <c r="B435" i="37"/>
  <c r="C435" i="37"/>
  <c r="D435" i="37"/>
  <c r="B436" i="37"/>
  <c r="C436" i="37"/>
  <c r="D436" i="37"/>
  <c r="B437" i="37"/>
  <c r="G437" i="37" s="1"/>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C447" i="37"/>
  <c r="D447" i="37"/>
  <c r="B448" i="37"/>
  <c r="C448" i="37"/>
  <c r="G448" i="37" s="1"/>
  <c r="D448" i="37"/>
  <c r="B449" i="37"/>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G496" i="37" s="1"/>
  <c r="D496" i="37"/>
  <c r="B497" i="37"/>
  <c r="C497" i="37"/>
  <c r="D497" i="37"/>
  <c r="B498" i="37"/>
  <c r="B499" i="37"/>
  <c r="C499" i="37"/>
  <c r="D499" i="37"/>
  <c r="B500" i="37"/>
  <c r="C500" i="37"/>
  <c r="D500" i="37"/>
  <c r="G500" i="37" s="1"/>
  <c r="B501" i="37"/>
  <c r="C501" i="37"/>
  <c r="D501" i="37"/>
  <c r="B502" i="37"/>
  <c r="C502" i="37"/>
  <c r="D502" i="37"/>
  <c r="B503" i="37"/>
  <c r="C503" i="37"/>
  <c r="D503" i="37"/>
  <c r="B504" i="37"/>
  <c r="C504" i="37"/>
  <c r="D504" i="37"/>
  <c r="G504" i="37" s="1"/>
  <c r="B505" i="37"/>
  <c r="C505" i="37"/>
  <c r="D505" i="37"/>
  <c r="B506" i="37"/>
  <c r="B507" i="37"/>
  <c r="B508" i="37"/>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G564" i="37" s="1"/>
  <c r="C564" i="37"/>
  <c r="D564" i="37"/>
  <c r="B565" i="37"/>
  <c r="B566" i="37"/>
  <c r="G566" i="37" s="1"/>
  <c r="C566" i="37"/>
  <c r="D566" i="37"/>
  <c r="B567" i="37"/>
  <c r="G567" i="37" s="1"/>
  <c r="C567" i="37"/>
  <c r="D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G592" i="37" s="1"/>
  <c r="C592" i="37"/>
  <c r="D592" i="37"/>
  <c r="B593" i="37"/>
  <c r="G593" i="37" s="1"/>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C629" i="37"/>
  <c r="D629" i="37"/>
  <c r="B630" i="37"/>
  <c r="B631" i="37"/>
  <c r="B632" i="37"/>
  <c r="B633" i="37"/>
  <c r="B634" i="37"/>
  <c r="B635" i="37"/>
  <c r="B636" i="37"/>
  <c r="B637" i="37"/>
  <c r="B638" i="37"/>
  <c r="C638" i="37"/>
  <c r="H638" i="37" s="1"/>
  <c r="D638" i="37"/>
  <c r="B639" i="37"/>
  <c r="C639" i="37"/>
  <c r="D639" i="37"/>
  <c r="B640" i="37"/>
  <c r="C640" i="37"/>
  <c r="D640" i="37"/>
  <c r="H640" i="37" s="1"/>
  <c r="B641" i="37"/>
  <c r="C641" i="37"/>
  <c r="D641" i="37"/>
  <c r="B642" i="37"/>
  <c r="B643" i="37"/>
  <c r="G643" i="37" s="1"/>
  <c r="C643" i="37"/>
  <c r="D643" i="37"/>
  <c r="B644" i="37"/>
  <c r="C644" i="37"/>
  <c r="H644" i="37" s="1"/>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C688" i="37"/>
  <c r="D688" i="37"/>
  <c r="H688" i="37" s="1"/>
  <c r="B689" i="37"/>
  <c r="C689" i="37"/>
  <c r="D689" i="37"/>
  <c r="B690" i="37"/>
  <c r="C690" i="37"/>
  <c r="D690" i="37"/>
  <c r="B691" i="37"/>
  <c r="G691" i="37" s="1"/>
  <c r="C691" i="37"/>
  <c r="D691" i="37"/>
  <c r="B692" i="37"/>
  <c r="C692" i="37"/>
  <c r="D692" i="37"/>
  <c r="B693" i="37"/>
  <c r="G693" i="37" s="1"/>
  <c r="C693" i="37"/>
  <c r="D693" i="37"/>
  <c r="B694" i="37"/>
  <c r="G694" i="37" s="1"/>
  <c r="C694" i="37"/>
  <c r="D694" i="37"/>
  <c r="B695" i="37"/>
  <c r="G695" i="37" s="1"/>
  <c r="C695" i="37"/>
  <c r="D695" i="37"/>
  <c r="B696" i="37"/>
  <c r="G696" i="37" s="1"/>
  <c r="C696" i="37"/>
  <c r="D696" i="37"/>
  <c r="B697" i="37"/>
  <c r="C697" i="37"/>
  <c r="D697" i="37"/>
  <c r="B698" i="37"/>
  <c r="G698" i="37" s="1"/>
  <c r="C698" i="37"/>
  <c r="D698" i="37"/>
  <c r="B699" i="37"/>
  <c r="G699" i="37" s="1"/>
  <c r="C699" i="37"/>
  <c r="D699" i="37"/>
  <c r="B700" i="37"/>
  <c r="C700" i="37"/>
  <c r="D700" i="37"/>
  <c r="B701" i="37"/>
  <c r="G701" i="37" s="1"/>
  <c r="C701" i="37"/>
  <c r="D701" i="37"/>
  <c r="B702" i="37"/>
  <c r="C702" i="37"/>
  <c r="D702" i="37"/>
  <c r="B703" i="37"/>
  <c r="C703" i="37"/>
  <c r="D703" i="37"/>
  <c r="B704" i="37"/>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C773" i="37"/>
  <c r="D773" i="37"/>
  <c r="B774" i="37"/>
  <c r="G774" i="37" s="1"/>
  <c r="C774" i="37"/>
  <c r="D774" i="37"/>
  <c r="B775" i="37"/>
  <c r="G775" i="37" s="1"/>
  <c r="C775" i="37"/>
  <c r="D775" i="37"/>
  <c r="B776" i="37"/>
  <c r="C776" i="37"/>
  <c r="D776" i="37"/>
  <c r="B777" i="37"/>
  <c r="C777" i="37"/>
  <c r="D777" i="37"/>
  <c r="B778" i="37"/>
  <c r="C778" i="37"/>
  <c r="D778" i="37"/>
  <c r="B779" i="37"/>
  <c r="G779" i="37" s="1"/>
  <c r="C779" i="37"/>
  <c r="D779" i="37"/>
  <c r="B780" i="37"/>
  <c r="C780" i="37"/>
  <c r="D780" i="37"/>
  <c r="B781" i="37"/>
  <c r="C781" i="37"/>
  <c r="D781" i="37"/>
  <c r="H781" i="37" s="1"/>
  <c r="B782" i="37"/>
  <c r="C782" i="37"/>
  <c r="D782" i="37"/>
  <c r="B783" i="37"/>
  <c r="G783" i="37" s="1"/>
  <c r="C783" i="37"/>
  <c r="D783" i="37"/>
  <c r="B784" i="37"/>
  <c r="C784" i="37"/>
  <c r="D784" i="37"/>
  <c r="B785" i="37"/>
  <c r="C785" i="37"/>
  <c r="D785" i="37"/>
  <c r="B786" i="37"/>
  <c r="C786" i="37"/>
  <c r="D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G985" i="37" s="1"/>
  <c r="D985" i="37"/>
  <c r="B986" i="37"/>
  <c r="C986" i="37"/>
  <c r="D986" i="37"/>
  <c r="B987" i="37"/>
  <c r="C987" i="37"/>
  <c r="D987" i="37"/>
  <c r="G987" i="37" s="1"/>
  <c r="B988" i="37"/>
  <c r="C988" i="37"/>
  <c r="D988" i="37"/>
  <c r="G988" i="37" s="1"/>
  <c r="B989" i="37"/>
  <c r="C989" i="37"/>
  <c r="D989" i="37"/>
  <c r="G989" i="37" s="1"/>
  <c r="B990" i="37"/>
  <c r="B991" i="37"/>
  <c r="C991" i="37"/>
  <c r="D991" i="37"/>
  <c r="H991" i="37" s="1"/>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H1001" i="37" s="1"/>
  <c r="D1001" i="37"/>
  <c r="B1002" i="37"/>
  <c r="G1002" i="37" s="1"/>
  <c r="C1002" i="37"/>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G1026" i="37" s="1"/>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H1043" i="37" s="1"/>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s="1"/>
  <c r="B1078" i="37"/>
  <c r="C1078" i="37"/>
  <c r="D1078" i="37"/>
  <c r="G1078" i="37" s="1"/>
  <c r="B1079" i="37"/>
  <c r="C1079" i="37"/>
  <c r="D1079" i="37"/>
  <c r="G1079" i="37" s="1"/>
  <c r="B1080" i="37"/>
  <c r="C1080" i="37"/>
  <c r="D1080" i="37"/>
  <c r="G1080" i="37" s="1"/>
  <c r="B1081" i="37"/>
  <c r="C1081" i="37"/>
  <c r="D1081" i="37"/>
  <c r="G1081" i="37" s="1"/>
  <c r="B1082" i="37"/>
  <c r="C1082" i="37"/>
  <c r="D1082" i="37"/>
  <c r="G1082" i="37" s="1"/>
  <c r="B1083" i="37"/>
  <c r="C1083" i="37"/>
  <c r="D1083" i="37"/>
  <c r="G1083" i="37" s="1"/>
  <c r="B1084" i="37"/>
  <c r="C1084" i="37"/>
  <c r="D1084" i="37"/>
  <c r="G1084" i="37" s="1"/>
  <c r="B1085" i="37"/>
  <c r="C1085" i="37"/>
  <c r="D1085" i="37"/>
  <c r="G1085" i="37" s="1"/>
  <c r="B1086" i="37"/>
  <c r="C1086" i="37"/>
  <c r="D1086" i="37"/>
  <c r="G1086" i="37" s="1"/>
  <c r="B1087" i="37"/>
  <c r="C1087" i="37"/>
  <c r="D1087" i="37"/>
  <c r="G1087" i="37" s="1"/>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G1114" i="37" s="1"/>
  <c r="B1115" i="37"/>
  <c r="C1115" i="37"/>
  <c r="D1115" i="37"/>
  <c r="G1115" i="37" s="1"/>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D1131" i="37"/>
  <c r="B1132" i="37"/>
  <c r="C1132" i="37"/>
  <c r="D1132" i="37"/>
  <c r="B1133" i="37"/>
  <c r="C1133" i="37"/>
  <c r="G1133" i="37" s="1"/>
  <c r="D1133" i="37"/>
  <c r="B1134" i="37"/>
  <c r="B1135" i="37"/>
  <c r="C1135" i="37"/>
  <c r="G1135" i="37" s="1"/>
  <c r="D1135" i="37"/>
  <c r="B1136" i="37"/>
  <c r="C1136" i="37"/>
  <c r="G1136" i="37" s="1"/>
  <c r="D1136" i="37"/>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H1228" i="37" s="1"/>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H1266" i="37" s="1"/>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G1316" i="37" s="1"/>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G1327" i="37" s="1"/>
  <c r="C1327" i="37"/>
  <c r="D1327" i="37"/>
  <c r="B1328" i="37"/>
  <c r="G1328" i="37" s="1"/>
  <c r="C1328" i="37"/>
  <c r="D1328" i="37"/>
  <c r="B1329" i="37"/>
  <c r="C1329" i="37"/>
  <c r="D1329" i="37"/>
  <c r="B1330" i="37"/>
  <c r="C1330" i="37"/>
  <c r="D1330" i="37"/>
  <c r="B1331" i="37"/>
  <c r="G1331" i="37" s="1"/>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G1344" i="37" s="1"/>
  <c r="B1345" i="37"/>
  <c r="C1345" i="37"/>
  <c r="D1345" i="37"/>
  <c r="G1345" i="37" s="1"/>
  <c r="B1346" i="37"/>
  <c r="C1346" i="37"/>
  <c r="D1346" i="37"/>
  <c r="G1346" i="37" s="1"/>
  <c r="B1347" i="37"/>
  <c r="C1347" i="37"/>
  <c r="D1347" i="37"/>
  <c r="G1347" i="37" s="1"/>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G1373" i="37" s="1"/>
  <c r="D1373" i="37"/>
  <c r="B1374" i="37"/>
  <c r="C1374" i="37"/>
  <c r="H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H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C1401" i="37"/>
  <c r="D1401" i="37"/>
  <c r="G1401" i="37" s="1"/>
  <c r="B1402" i="37"/>
  <c r="C1402" i="37"/>
  <c r="D1402" i="37"/>
  <c r="H1402" i="37" s="1"/>
  <c r="B1403" i="37"/>
  <c r="C1403" i="37"/>
  <c r="D1403" i="37"/>
  <c r="G1403" i="37" s="1"/>
  <c r="B1404" i="37"/>
  <c r="B1405" i="37"/>
  <c r="C1405" i="37"/>
  <c r="H1405" i="37" s="1"/>
  <c r="D1405" i="37"/>
  <c r="B1406" i="37"/>
  <c r="C1406" i="37"/>
  <c r="G1406" i="37" s="1"/>
  <c r="D1406" i="37"/>
  <c r="B1407" i="37"/>
  <c r="C1407" i="37"/>
  <c r="H1407" i="37" s="1"/>
  <c r="D1407" i="37"/>
  <c r="B1408" i="37"/>
  <c r="C1408" i="37"/>
  <c r="G1408" i="37" s="1"/>
  <c r="D1408" i="37"/>
  <c r="B1409" i="37"/>
  <c r="C1409" i="37"/>
  <c r="H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B1423" i="37"/>
  <c r="B1424" i="37"/>
  <c r="B1425" i="37"/>
  <c r="B1426" i="37"/>
  <c r="B1427" i="37"/>
  <c r="C1427" i="37"/>
  <c r="D1427" i="37"/>
  <c r="G1427" i="37"/>
  <c r="I1427" i="37" s="1"/>
  <c r="B1428" i="37"/>
  <c r="C1428" i="37"/>
  <c r="D1428" i="37"/>
  <c r="G1428" i="37"/>
  <c r="B1429" i="37"/>
  <c r="C1429" i="37"/>
  <c r="D1429" i="37"/>
  <c r="G1429" i="37"/>
  <c r="I1429" i="37" s="1"/>
  <c r="B1430" i="37"/>
  <c r="C1430" i="37"/>
  <c r="D1430" i="37"/>
  <c r="G1430" i="37"/>
  <c r="I1430" i="37" s="1"/>
  <c r="B1431" i="37"/>
  <c r="C1431" i="37"/>
  <c r="D1431" i="37"/>
  <c r="G1431" i="37"/>
  <c r="I1431" i="37" s="1"/>
  <c r="B1432" i="37"/>
  <c r="C1432" i="37"/>
  <c r="D1432" i="37"/>
  <c r="G1432" i="37"/>
  <c r="I1432" i="37" s="1"/>
  <c r="B1433" i="37"/>
  <c r="B1434" i="37"/>
  <c r="C1434" i="37"/>
  <c r="D1434" i="37"/>
  <c r="G1434" i="37" s="1"/>
  <c r="I1434" i="37" s="1"/>
  <c r="B1435" i="37"/>
  <c r="C1435" i="37"/>
  <c r="D1435" i="37"/>
  <c r="H1435" i="37" s="1"/>
  <c r="B1436" i="37"/>
  <c r="C1436" i="37"/>
  <c r="D1436" i="37"/>
  <c r="G1436" i="37" s="1"/>
  <c r="B1437" i="37"/>
  <c r="C1437" i="37"/>
  <c r="D1437" i="37"/>
  <c r="G1437" i="37" s="1"/>
  <c r="B1438" i="37"/>
  <c r="C1438" i="37"/>
  <c r="D1438" i="37"/>
  <c r="G1438" i="37" s="1"/>
  <c r="I1438" i="37" s="1"/>
  <c r="B1439" i="37"/>
  <c r="C1439" i="37"/>
  <c r="D1439" i="37"/>
  <c r="H1439" i="37" s="1"/>
  <c r="B1440" i="37"/>
  <c r="C1440" i="37"/>
  <c r="D1440" i="37"/>
  <c r="G1440" i="37" s="1"/>
  <c r="B1441" i="37"/>
  <c r="B1442" i="37"/>
  <c r="B1443" i="37"/>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C1493" i="37"/>
  <c r="B1494" i="37"/>
  <c r="C1494" i="37"/>
  <c r="G1494" i="37" s="1"/>
  <c r="B1495" i="37"/>
  <c r="G1495" i="37" s="1"/>
  <c r="C1495" i="37"/>
  <c r="B1496" i="37"/>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G1506" i="37" s="1"/>
  <c r="B1507" i="37"/>
  <c r="C1507" i="37"/>
  <c r="B1508" i="37"/>
  <c r="C1508" i="37"/>
  <c r="H1508" i="37" s="1"/>
  <c r="B1509" i="37"/>
  <c r="G1509" i="37" s="1"/>
  <c r="C1509" i="37"/>
  <c r="H1509" i="37" s="1"/>
  <c r="B1510" i="37"/>
  <c r="B1511" i="37"/>
  <c r="B1512" i="37"/>
  <c r="G1512" i="37" s="1"/>
  <c r="C1512" i="37"/>
  <c r="H1512" i="37" s="1"/>
  <c r="B1513" i="37"/>
  <c r="C1513" i="37"/>
  <c r="H1513" i="37" s="1"/>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C1523" i="37"/>
  <c r="H1523" i="37" s="1"/>
  <c r="B1524" i="37"/>
  <c r="C1524" i="37"/>
  <c r="H1524" i="37" s="1"/>
  <c r="B1525" i="37"/>
  <c r="C1525" i="37"/>
  <c r="H1525" i="37" s="1"/>
  <c r="G1525" i="37"/>
  <c r="B1526" i="37"/>
  <c r="B1527" i="37"/>
  <c r="C1527" i="37"/>
  <c r="B1528" i="37"/>
  <c r="C1528" i="37"/>
  <c r="H1528" i="37" s="1"/>
  <c r="B1529" i="37"/>
  <c r="C1529" i="37"/>
  <c r="G1529" i="37"/>
  <c r="B1530" i="37"/>
  <c r="C1530" i="37"/>
  <c r="G1530" i="37" s="1"/>
  <c r="B1531" i="37"/>
  <c r="B1532" i="37"/>
  <c r="C1532" i="37"/>
  <c r="H1532" i="37" s="1"/>
  <c r="B1533" i="37"/>
  <c r="C1533" i="37"/>
  <c r="H1533" i="37" s="1"/>
  <c r="G1533" i="37"/>
  <c r="B1534" i="37"/>
  <c r="C1534" i="37"/>
  <c r="B1535" i="37"/>
  <c r="C1535" i="37"/>
  <c r="H1535" i="37" s="1"/>
  <c r="B1536" i="37"/>
  <c r="B1537" i="37"/>
  <c r="C1537" i="37"/>
  <c r="G1537" i="37"/>
  <c r="B1538" i="37"/>
  <c r="C1538" i="37"/>
  <c r="G1538" i="37" s="1"/>
  <c r="B1539" i="37"/>
  <c r="C1539" i="37"/>
  <c r="H1539" i="37" s="1"/>
  <c r="B1540" i="37"/>
  <c r="C1540" i="37"/>
  <c r="H1540" i="37" s="1"/>
  <c r="B1541" i="37"/>
  <c r="B1542" i="37"/>
  <c r="C1542" i="37"/>
  <c r="B1543" i="37"/>
  <c r="C1543" i="37"/>
  <c r="H1543" i="37" s="1"/>
  <c r="B1544" i="37"/>
  <c r="G1544" i="37" s="1"/>
  <c r="C1544" i="37"/>
  <c r="H1544" i="37" s="1"/>
  <c r="B1545" i="37"/>
  <c r="C1545" i="37"/>
  <c r="H1545" i="37" s="1"/>
  <c r="G1545" i="37"/>
  <c r="B1546" i="37"/>
  <c r="B1547" i="37"/>
  <c r="C1547" i="37"/>
  <c r="B1548" i="37"/>
  <c r="G1548" i="37" s="1"/>
  <c r="C1548" i="37"/>
  <c r="H1548" i="37" s="1"/>
  <c r="B1549" i="37"/>
  <c r="C1549" i="37"/>
  <c r="G1549" i="37"/>
  <c r="B1550" i="37"/>
  <c r="C1550" i="37"/>
  <c r="G1550" i="37" s="1"/>
  <c r="B1551" i="37"/>
  <c r="B1552" i="37"/>
  <c r="G1552" i="37" s="1"/>
  <c r="C1552" i="37"/>
  <c r="H1552" i="37" s="1"/>
  <c r="B1553" i="37"/>
  <c r="C1553" i="37"/>
  <c r="H1553" i="37" s="1"/>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G1561" i="37" s="1"/>
  <c r="C1561" i="37"/>
  <c r="H1561" i="37" s="1"/>
  <c r="Q3" i="3"/>
  <c r="H1549" i="37"/>
  <c r="H1547" i="37"/>
  <c r="H1537" i="37"/>
  <c r="H1529" i="37"/>
  <c r="H1527" i="37"/>
  <c r="H1517" i="37"/>
  <c r="H1507" i="37"/>
  <c r="H1501" i="37"/>
  <c r="H1499" i="37"/>
  <c r="H1495" i="37"/>
  <c r="H1493" i="37"/>
  <c r="H1485" i="37"/>
  <c r="H1481" i="37"/>
  <c r="H1477" i="37"/>
  <c r="H1475" i="37"/>
  <c r="H1473" i="37"/>
  <c r="H1467" i="37"/>
  <c r="H1465" i="37"/>
  <c r="H1445" i="37"/>
  <c r="H1444" i="37"/>
  <c r="H1438" i="37"/>
  <c r="H1434" i="37"/>
  <c r="H1432" i="37"/>
  <c r="H1431" i="37"/>
  <c r="H1430" i="37"/>
  <c r="H1429" i="37"/>
  <c r="H1428" i="37"/>
  <c r="I1428" i="37"/>
  <c r="H1427" i="37"/>
  <c r="H1421" i="37"/>
  <c r="H1420" i="37"/>
  <c r="H1419" i="37"/>
  <c r="H1418" i="37"/>
  <c r="H1417" i="37"/>
  <c r="H1416" i="37"/>
  <c r="H1415" i="37"/>
  <c r="H1414" i="37"/>
  <c r="H1413" i="37"/>
  <c r="H1410" i="37"/>
  <c r="H1406" i="37"/>
  <c r="H1401" i="37"/>
  <c r="H1399" i="37"/>
  <c r="H1398" i="37"/>
  <c r="H1395" i="37"/>
  <c r="H1394" i="37"/>
  <c r="H1391" i="37"/>
  <c r="H1390" i="37"/>
  <c r="H1388" i="37"/>
  <c r="H1387" i="37"/>
  <c r="H1386" i="37"/>
  <c r="H1385" i="37"/>
  <c r="H1384" i="37"/>
  <c r="H1383" i="37"/>
  <c r="H1382" i="37"/>
  <c r="H1380" i="37"/>
  <c r="H1379" i="37"/>
  <c r="H1378" i="37"/>
  <c r="H1377" i="37"/>
  <c r="H1375" i="37"/>
  <c r="H1369" i="37"/>
  <c r="H1367" i="37"/>
  <c r="H1362" i="37"/>
  <c r="H1361" i="37"/>
  <c r="H1360" i="37"/>
  <c r="H1358"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5" i="37"/>
  <c r="H1224" i="37"/>
  <c r="H1223" i="37"/>
  <c r="H1222" i="37"/>
  <c r="H1221" i="37"/>
  <c r="H1218" i="37"/>
  <c r="H1217" i="37"/>
  <c r="H1216"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999" i="37"/>
  <c r="H998" i="37"/>
  <c r="H997" i="37"/>
  <c r="H995" i="37"/>
  <c r="H994" i="37"/>
  <c r="H993"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0"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90"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8" i="37"/>
  <c r="H185" i="37"/>
  <c r="H184" i="37"/>
  <c r="H183" i="37"/>
  <c r="H182" i="37"/>
  <c r="H181" i="37"/>
  <c r="H180" i="37"/>
  <c r="H179" i="37"/>
  <c r="H178" i="37"/>
  <c r="H177" i="37"/>
  <c r="H176" i="37"/>
  <c r="H173" i="37"/>
  <c r="H172" i="37"/>
  <c r="H171" i="37"/>
  <c r="H169" i="37"/>
  <c r="H168" i="37"/>
  <c r="H166" i="37"/>
  <c r="H165" i="37"/>
  <c r="H163"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G27" i="3"/>
  <c r="H27" i="3"/>
  <c r="G28" i="3"/>
  <c r="E28" i="3" s="1"/>
  <c r="H28" i="3"/>
  <c r="G29" i="3"/>
  <c r="E29" i="3" s="1"/>
  <c r="H29" i="3"/>
  <c r="G31" i="3"/>
  <c r="H31" i="3"/>
  <c r="G32" i="3"/>
  <c r="H32" i="3"/>
  <c r="G33" i="3"/>
  <c r="H33" i="3"/>
  <c r="E33" i="3" s="1"/>
  <c r="B33" i="3" s="1"/>
  <c r="G34" i="3"/>
  <c r="H34" i="3"/>
  <c r="E34" i="3"/>
  <c r="G35" i="3"/>
  <c r="E35" i="3" s="1"/>
  <c r="H35" i="3"/>
  <c r="G36" i="3"/>
  <c r="H36" i="3"/>
  <c r="G37" i="3"/>
  <c r="E37" i="3" s="1"/>
  <c r="B37" i="3" s="1"/>
  <c r="H37" i="3"/>
  <c r="G38" i="3"/>
  <c r="H38" i="3"/>
  <c r="G39" i="3"/>
  <c r="H39" i="3"/>
  <c r="G40" i="3"/>
  <c r="H40" i="3"/>
  <c r="G41" i="3"/>
  <c r="H41" i="3"/>
  <c r="G42" i="3"/>
  <c r="H42" i="3"/>
  <c r="E42" i="3"/>
  <c r="G43" i="3"/>
  <c r="H43" i="3"/>
  <c r="G44" i="3"/>
  <c r="H44" i="3"/>
  <c r="G45" i="3"/>
  <c r="E45" i="3" s="1"/>
  <c r="B45" i="3" s="1"/>
  <c r="H45" i="3"/>
  <c r="G46" i="3"/>
  <c r="H46" i="3"/>
  <c r="G47" i="3"/>
  <c r="H47" i="3"/>
  <c r="G48" i="3"/>
  <c r="H48" i="3"/>
  <c r="G49" i="3"/>
  <c r="H49" i="3"/>
  <c r="E49" i="3" s="1"/>
  <c r="B49" i="3" s="1"/>
  <c r="G50" i="3"/>
  <c r="H50" i="3"/>
  <c r="E50" i="3"/>
  <c r="G51" i="3"/>
  <c r="E51" i="3" s="1"/>
  <c r="H51" i="3"/>
  <c r="G52" i="3"/>
  <c r="H52" i="3"/>
  <c r="G53" i="3"/>
  <c r="E53" i="3" s="1"/>
  <c r="B53" i="3" s="1"/>
  <c r="H53" i="3"/>
  <c r="G54" i="3"/>
  <c r="H54" i="3"/>
  <c r="G55" i="3"/>
  <c r="H55" i="3"/>
  <c r="G56" i="3"/>
  <c r="H56" i="3"/>
  <c r="G57" i="3"/>
  <c r="H57" i="3"/>
  <c r="E57" i="3"/>
  <c r="B57" i="3" s="1"/>
  <c r="G58" i="3"/>
  <c r="H58" i="3"/>
  <c r="E58" i="3"/>
  <c r="G59" i="3"/>
  <c r="E59" i="3" s="1"/>
  <c r="H59" i="3"/>
  <c r="G60" i="3"/>
  <c r="H60" i="3"/>
  <c r="G61" i="3"/>
  <c r="E61" i="3" s="1"/>
  <c r="B61" i="3" s="1"/>
  <c r="H61" i="3"/>
  <c r="G62" i="3"/>
  <c r="E62" i="3" s="1"/>
  <c r="H62" i="3"/>
  <c r="G63" i="3"/>
  <c r="H63" i="3"/>
  <c r="G64" i="3"/>
  <c r="H64" i="3"/>
  <c r="G65" i="3"/>
  <c r="H65" i="3"/>
  <c r="G66" i="3"/>
  <c r="H66" i="3"/>
  <c r="G67" i="3"/>
  <c r="E67" i="3" s="1"/>
  <c r="H67" i="3"/>
  <c r="G68" i="3"/>
  <c r="H68" i="3"/>
  <c r="G69" i="3"/>
  <c r="E69" i="3" s="1"/>
  <c r="B69" i="3" s="1"/>
  <c r="H69" i="3"/>
  <c r="G70" i="3"/>
  <c r="H70" i="3"/>
  <c r="G71" i="3"/>
  <c r="H71" i="3"/>
  <c r="G72" i="3"/>
  <c r="H72" i="3"/>
  <c r="G73" i="3"/>
  <c r="H73" i="3"/>
  <c r="E73" i="3"/>
  <c r="B73" i="3" s="1"/>
  <c r="G74" i="3"/>
  <c r="H74" i="3"/>
  <c r="E74" i="3"/>
  <c r="G75" i="3"/>
  <c r="E75" i="3" s="1"/>
  <c r="H75" i="3"/>
  <c r="G76" i="3"/>
  <c r="H76" i="3"/>
  <c r="G77" i="3"/>
  <c r="E77" i="3" s="1"/>
  <c r="B77" i="3" s="1"/>
  <c r="H77" i="3"/>
  <c r="G78" i="3"/>
  <c r="E78" i="3" s="1"/>
  <c r="H78" i="3"/>
  <c r="G79" i="3"/>
  <c r="H79" i="3"/>
  <c r="G80" i="3"/>
  <c r="H80" i="3"/>
  <c r="G81" i="3"/>
  <c r="H81" i="3"/>
  <c r="E81" i="3" s="1"/>
  <c r="B81" i="3" s="1"/>
  <c r="G82" i="3"/>
  <c r="H82" i="3"/>
  <c r="E82" i="3"/>
  <c r="G83" i="3"/>
  <c r="E83" i="3" s="1"/>
  <c r="H83" i="3"/>
  <c r="G84" i="3"/>
  <c r="H84" i="3"/>
  <c r="G85" i="3"/>
  <c r="E85" i="3" s="1"/>
  <c r="B85" i="3" s="1"/>
  <c r="H85" i="3"/>
  <c r="G86" i="3"/>
  <c r="H86" i="3"/>
  <c r="G87" i="3"/>
  <c r="H87" i="3"/>
  <c r="G88" i="3"/>
  <c r="E88" i="3" s="1"/>
  <c r="H88" i="3"/>
  <c r="G89" i="3"/>
  <c r="H89" i="3"/>
  <c r="E89" i="3" s="1"/>
  <c r="B89" i="3" s="1"/>
  <c r="G90" i="3"/>
  <c r="H90" i="3"/>
  <c r="E90" i="3"/>
  <c r="G91" i="3"/>
  <c r="E91" i="3" s="1"/>
  <c r="H91" i="3"/>
  <c r="G92" i="3"/>
  <c r="H92" i="3"/>
  <c r="G93" i="3"/>
  <c r="E93" i="3" s="1"/>
  <c r="B93" i="3" s="1"/>
  <c r="H93" i="3"/>
  <c r="G94" i="3"/>
  <c r="H94" i="3"/>
  <c r="G95" i="3"/>
  <c r="H95" i="3"/>
  <c r="G96" i="3"/>
  <c r="E96" i="3" s="1"/>
  <c r="H96" i="3"/>
  <c r="G97" i="3"/>
  <c r="H97" i="3"/>
  <c r="E97" i="3" s="1"/>
  <c r="B97" i="3" s="1"/>
  <c r="G98" i="3"/>
  <c r="H98" i="3"/>
  <c r="E98" i="3"/>
  <c r="G99" i="3"/>
  <c r="E99" i="3" s="1"/>
  <c r="H99" i="3"/>
  <c r="G100" i="3"/>
  <c r="H100" i="3"/>
  <c r="G101" i="3"/>
  <c r="E101" i="3" s="1"/>
  <c r="B101" i="3" s="1"/>
  <c r="H101" i="3"/>
  <c r="G102" i="3"/>
  <c r="H102" i="3"/>
  <c r="G103" i="3"/>
  <c r="H103" i="3"/>
  <c r="G104" i="3"/>
  <c r="E104" i="3" s="1"/>
  <c r="H104" i="3"/>
  <c r="G105" i="3"/>
  <c r="H105" i="3"/>
  <c r="E105" i="3" s="1"/>
  <c r="B105" i="3" s="1"/>
  <c r="G106" i="3"/>
  <c r="H106" i="3"/>
  <c r="E106" i="3"/>
  <c r="G107" i="3"/>
  <c r="E107" i="3" s="1"/>
  <c r="H107" i="3"/>
  <c r="G108" i="3"/>
  <c r="H108" i="3"/>
  <c r="G109" i="3"/>
  <c r="E109" i="3" s="1"/>
  <c r="B109" i="3" s="1"/>
  <c r="H109" i="3"/>
  <c r="G110" i="3"/>
  <c r="H110" i="3"/>
  <c r="G111" i="3"/>
  <c r="H111" i="3"/>
  <c r="G112" i="3"/>
  <c r="E112" i="3" s="1"/>
  <c r="H112" i="3"/>
  <c r="G113" i="3"/>
  <c r="H113" i="3"/>
  <c r="E113" i="3" s="1"/>
  <c r="B113" i="3" s="1"/>
  <c r="G114" i="3"/>
  <c r="H114" i="3"/>
  <c r="E114" i="3"/>
  <c r="G115" i="3"/>
  <c r="E115" i="3" s="1"/>
  <c r="H115" i="3"/>
  <c r="G116" i="3"/>
  <c r="H116" i="3"/>
  <c r="G117" i="3"/>
  <c r="E117" i="3" s="1"/>
  <c r="B117" i="3" s="1"/>
  <c r="H117" i="3"/>
  <c r="G118" i="3"/>
  <c r="H118" i="3"/>
  <c r="G119" i="3"/>
  <c r="H119" i="3"/>
  <c r="G120" i="3"/>
  <c r="E120" i="3" s="1"/>
  <c r="H120" i="3"/>
  <c r="G121" i="3"/>
  <c r="H121" i="3"/>
  <c r="E121" i="3" s="1"/>
  <c r="B121" i="3" s="1"/>
  <c r="G122" i="3"/>
  <c r="H122" i="3"/>
  <c r="E122" i="3"/>
  <c r="G123" i="3"/>
  <c r="E123" i="3" s="1"/>
  <c r="H123" i="3"/>
  <c r="G124" i="3"/>
  <c r="H124" i="3"/>
  <c r="G125" i="3"/>
  <c r="E125" i="3" s="1"/>
  <c r="B125" i="3" s="1"/>
  <c r="H125" i="3"/>
  <c r="G126" i="3"/>
  <c r="H126" i="3"/>
  <c r="G127" i="3"/>
  <c r="H127" i="3"/>
  <c r="G128" i="3"/>
  <c r="E128" i="3" s="1"/>
  <c r="H128" i="3"/>
  <c r="G129" i="3"/>
  <c r="H129" i="3"/>
  <c r="E129" i="3" s="1"/>
  <c r="B129" i="3" s="1"/>
  <c r="G130" i="3"/>
  <c r="H130" i="3"/>
  <c r="E130" i="3"/>
  <c r="G131" i="3"/>
  <c r="E131" i="3" s="1"/>
  <c r="H131" i="3"/>
  <c r="G132" i="3"/>
  <c r="H132" i="3"/>
  <c r="G133" i="3"/>
  <c r="E133" i="3" s="1"/>
  <c r="B133" i="3" s="1"/>
  <c r="H133" i="3"/>
  <c r="G134" i="3"/>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H146" i="3"/>
  <c r="G147" i="3"/>
  <c r="H147" i="3"/>
  <c r="G148" i="3"/>
  <c r="H148" i="3"/>
  <c r="G149" i="3"/>
  <c r="H149" i="3"/>
  <c r="E149" i="3" s="1"/>
  <c r="B149" i="3" s="1"/>
  <c r="G150" i="3"/>
  <c r="H150" i="3"/>
  <c r="E150" i="3"/>
  <c r="G151" i="3"/>
  <c r="E151" i="3" s="1"/>
  <c r="H151" i="3"/>
  <c r="G152" i="3"/>
  <c r="H152" i="3"/>
  <c r="G153" i="3"/>
  <c r="E153" i="3" s="1"/>
  <c r="B153" i="3" s="1"/>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E264" i="3"/>
  <c r="G265" i="3"/>
  <c r="H265" i="3"/>
  <c r="E265" i="3"/>
  <c r="G268" i="3"/>
  <c r="E268" i="3" s="1"/>
  <c r="H268" i="3"/>
  <c r="G269" i="3"/>
  <c r="H269" i="3"/>
  <c r="G270" i="3"/>
  <c r="H270" i="3"/>
  <c r="G271" i="3"/>
  <c r="H271" i="3"/>
  <c r="G272" i="3"/>
  <c r="H272" i="3"/>
  <c r="E272" i="3" s="1"/>
  <c r="B272" i="3" s="1"/>
  <c r="G273" i="3"/>
  <c r="H273" i="3"/>
  <c r="E273" i="3"/>
  <c r="G274" i="3"/>
  <c r="E274" i="3" s="1"/>
  <c r="H274" i="3"/>
  <c r="G275" i="3"/>
  <c r="H275" i="3"/>
  <c r="G276" i="3"/>
  <c r="E276" i="3" s="1"/>
  <c r="B276" i="3" s="1"/>
  <c r="H276" i="3"/>
  <c r="G277" i="3"/>
  <c r="H277" i="3"/>
  <c r="G278" i="3"/>
  <c r="E278" i="3" s="1"/>
  <c r="G279" i="3"/>
  <c r="H279" i="3"/>
  <c r="G280" i="3"/>
  <c r="H280" i="3"/>
  <c r="E280" i="3" s="1"/>
  <c r="B280" i="3" s="1"/>
  <c r="G283" i="3"/>
  <c r="H283" i="3"/>
  <c r="E283" i="3"/>
  <c r="G285" i="3"/>
  <c r="E285" i="3" s="1"/>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B285" i="3" s="1"/>
  <c r="F284" i="3"/>
  <c r="F283" i="3"/>
  <c r="B283" i="3" s="1"/>
  <c r="F282" i="3"/>
  <c r="F281" i="3"/>
  <c r="F280" i="3"/>
  <c r="F279" i="3"/>
  <c r="F278" i="3"/>
  <c r="F277" i="3"/>
  <c r="F276" i="3"/>
  <c r="F275" i="3"/>
  <c r="F274" i="3"/>
  <c r="F273" i="3"/>
  <c r="B273" i="3"/>
  <c r="F272" i="3"/>
  <c r="F271" i="3"/>
  <c r="F270" i="3"/>
  <c r="F269" i="3"/>
  <c r="F268" i="3"/>
  <c r="F261" i="3" s="1"/>
  <c r="F267" i="3"/>
  <c r="F266" i="3"/>
  <c r="F265" i="3"/>
  <c r="B265" i="3"/>
  <c r="F264" i="3"/>
  <c r="B264" i="3" s="1"/>
  <c r="F263" i="3"/>
  <c r="F262" i="3"/>
  <c r="L260" i="3"/>
  <c r="F260" i="3" s="1"/>
  <c r="L258" i="3"/>
  <c r="F258" i="3" s="1"/>
  <c r="B258" i="3" s="1"/>
  <c r="M258" i="3"/>
  <c r="L257" i="3"/>
  <c r="M257" i="3"/>
  <c r="L256" i="3"/>
  <c r="F256" i="3" s="1"/>
  <c r="B256" i="3" s="1"/>
  <c r="M256" i="3"/>
  <c r="L255" i="3"/>
  <c r="M255" i="3"/>
  <c r="F255" i="3"/>
  <c r="B255" i="3" s="1"/>
  <c r="L254" i="3"/>
  <c r="M254" i="3"/>
  <c r="F254" i="3"/>
  <c r="B254" i="3" s="1"/>
  <c r="L253" i="3"/>
  <c r="F253" i="3" s="1"/>
  <c r="B253" i="3" s="1"/>
  <c r="M253" i="3"/>
  <c r="L252" i="3"/>
  <c r="M252" i="3"/>
  <c r="L251" i="3"/>
  <c r="F251" i="3" s="1"/>
  <c r="B251" i="3" s="1"/>
  <c r="M251" i="3"/>
  <c r="L250" i="3"/>
  <c r="M250" i="3"/>
  <c r="F250" i="3"/>
  <c r="B250" i="3" s="1"/>
  <c r="L249" i="3"/>
  <c r="M249" i="3"/>
  <c r="L248" i="3"/>
  <c r="M248" i="3"/>
  <c r="L247" i="3"/>
  <c r="M247" i="3"/>
  <c r="F247" i="3"/>
  <c r="B247" i="3" s="1"/>
  <c r="L246" i="3"/>
  <c r="F246" i="3" s="1"/>
  <c r="B246" i="3" s="1"/>
  <c r="M246" i="3"/>
  <c r="L245" i="3"/>
  <c r="M245" i="3"/>
  <c r="L244" i="3"/>
  <c r="M244" i="3"/>
  <c r="L243" i="3"/>
  <c r="M243" i="3"/>
  <c r="L242" i="3"/>
  <c r="M242" i="3"/>
  <c r="F242" i="3"/>
  <c r="B242" i="3" s="1"/>
  <c r="L241" i="3"/>
  <c r="M241" i="3"/>
  <c r="L240" i="3"/>
  <c r="M240" i="3"/>
  <c r="L239" i="3"/>
  <c r="M239" i="3"/>
  <c r="F239" i="3" s="1"/>
  <c r="B239" i="3" s="1"/>
  <c r="L238" i="3"/>
  <c r="F238" i="3" s="1"/>
  <c r="B238" i="3" s="1"/>
  <c r="M238" i="3"/>
  <c r="L237" i="3"/>
  <c r="M237" i="3"/>
  <c r="L236" i="3"/>
  <c r="M236" i="3"/>
  <c r="L235" i="3"/>
  <c r="M235" i="3"/>
  <c r="L234" i="3"/>
  <c r="F234" i="3" s="1"/>
  <c r="B234" i="3" s="1"/>
  <c r="M234" i="3"/>
  <c r="L233" i="3"/>
  <c r="M233" i="3"/>
  <c r="L232" i="3"/>
  <c r="F232" i="3" s="1"/>
  <c r="B232" i="3" s="1"/>
  <c r="M232" i="3"/>
  <c r="L231" i="3"/>
  <c r="M231" i="3"/>
  <c r="F231" i="3" s="1"/>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M218" i="3"/>
  <c r="F218" i="3"/>
  <c r="B218" i="3" s="1"/>
  <c r="L217" i="3"/>
  <c r="F217" i="3" s="1"/>
  <c r="B217" i="3" s="1"/>
  <c r="M217" i="3"/>
  <c r="L216" i="3"/>
  <c r="M216" i="3"/>
  <c r="L215" i="3"/>
  <c r="M215" i="3"/>
  <c r="F215" i="3"/>
  <c r="B215" i="3" s="1"/>
  <c r="L214" i="3"/>
  <c r="F214" i="3" s="1"/>
  <c r="B214" i="3" s="1"/>
  <c r="M214" i="3"/>
  <c r="L213" i="3"/>
  <c r="M213" i="3"/>
  <c r="F212" i="3"/>
  <c r="L210" i="3"/>
  <c r="F210" i="3" s="1"/>
  <c r="B210" i="3" s="1"/>
  <c r="M210" i="3"/>
  <c r="L209" i="3"/>
  <c r="F209" i="3" s="1"/>
  <c r="B209" i="3" s="1"/>
  <c r="L208" i="3"/>
  <c r="L207" i="3"/>
  <c r="M207" i="3"/>
  <c r="L206" i="3"/>
  <c r="M206" i="3"/>
  <c r="L205" i="3"/>
  <c r="M205" i="3"/>
  <c r="L204" i="3"/>
  <c r="M204" i="3"/>
  <c r="L203" i="3"/>
  <c r="M203" i="3"/>
  <c r="L202" i="3"/>
  <c r="F202" i="3" s="1"/>
  <c r="B202" i="3" s="1"/>
  <c r="M202" i="3"/>
  <c r="L201" i="3"/>
  <c r="M201" i="3"/>
  <c r="L200" i="3"/>
  <c r="M200" i="3"/>
  <c r="F200" i="3"/>
  <c r="B200" i="3" s="1"/>
  <c r="L199" i="3"/>
  <c r="M199" i="3"/>
  <c r="B151" i="3"/>
  <c r="B150" i="3"/>
  <c r="B143" i="3"/>
  <c r="B142" i="3"/>
  <c r="B138" i="3"/>
  <c r="B136" i="3"/>
  <c r="B131" i="3"/>
  <c r="B130" i="3"/>
  <c r="B128" i="3"/>
  <c r="B123" i="3"/>
  <c r="B122" i="3"/>
  <c r="B120" i="3"/>
  <c r="B115" i="3"/>
  <c r="B114" i="3"/>
  <c r="B112" i="3"/>
  <c r="B107" i="3"/>
  <c r="B106" i="3"/>
  <c r="B104" i="3"/>
  <c r="B99" i="3"/>
  <c r="B98" i="3"/>
  <c r="B96" i="3"/>
  <c r="B91" i="3"/>
  <c r="B90" i="3"/>
  <c r="B88" i="3"/>
  <c r="B83" i="3"/>
  <c r="B82" i="3"/>
  <c r="B78" i="3"/>
  <c r="B75" i="3"/>
  <c r="B74" i="3"/>
  <c r="B67" i="3"/>
  <c r="B62" i="3"/>
  <c r="B59" i="3"/>
  <c r="B58" i="3"/>
  <c r="B51" i="3"/>
  <c r="B50" i="3"/>
  <c r="B42" i="3"/>
  <c r="B35" i="3"/>
  <c r="B34" i="3"/>
  <c r="B29" i="3"/>
  <c r="B28" i="3"/>
  <c r="B26" i="3"/>
  <c r="L7" i="3"/>
  <c r="F7" i="3"/>
  <c r="F4" i="3" s="1"/>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02" i="1"/>
  <c r="C291" i="37" s="1"/>
  <c r="D315" i="1"/>
  <c r="C304" i="37" s="1"/>
  <c r="H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443" i="37" l="1"/>
  <c r="F201" i="3"/>
  <c r="B201" i="3" s="1"/>
  <c r="E30" i="3"/>
  <c r="B30" i="3" s="1"/>
  <c r="K59" i="42"/>
  <c r="G1493" i="37"/>
  <c r="G1491" i="37"/>
  <c r="D30" i="30"/>
  <c r="C1486" i="37" s="1"/>
  <c r="G1443" i="37"/>
  <c r="I1443" i="37" s="1"/>
  <c r="G1422" i="37"/>
  <c r="H1209" i="37"/>
  <c r="H989" i="37"/>
  <c r="E263" i="3"/>
  <c r="B263" i="3" s="1"/>
  <c r="G1209" i="37"/>
  <c r="G1137" i="37"/>
  <c r="G1025" i="37"/>
  <c r="H776" i="37"/>
  <c r="H692" i="37"/>
  <c r="E41" i="3"/>
  <c r="B41" i="3" s="1"/>
  <c r="G688" i="37"/>
  <c r="F199" i="3"/>
  <c r="H368" i="37"/>
  <c r="H256" i="37"/>
  <c r="E66" i="3"/>
  <c r="B66" i="3" s="1"/>
  <c r="G255" i="37"/>
  <c r="H243" i="37"/>
  <c r="F218" i="1"/>
  <c r="E46" i="3"/>
  <c r="B46" i="3" s="1"/>
  <c r="F207" i="3"/>
  <c r="B207" i="3" s="1"/>
  <c r="F205" i="3"/>
  <c r="B205" i="3" s="1"/>
  <c r="E43" i="3"/>
  <c r="B43" i="3" s="1"/>
  <c r="F177" i="1"/>
  <c r="G165" i="37"/>
  <c r="G163" i="37"/>
  <c r="G159" i="37"/>
  <c r="F204" i="3"/>
  <c r="B204" i="3" s="1"/>
  <c r="F138" i="1"/>
  <c r="G117" i="37"/>
  <c r="G1476" i="37"/>
  <c r="G1473" i="37"/>
  <c r="D13" i="30"/>
  <c r="C1469" i="37" s="1"/>
  <c r="H1469" i="37" s="1"/>
  <c r="G1468" i="37"/>
  <c r="H1422" i="37"/>
  <c r="F236" i="27"/>
  <c r="F58" i="27"/>
  <c r="G1007" i="37"/>
  <c r="G1005" i="37"/>
  <c r="G1001" i="37"/>
  <c r="D18" i="27"/>
  <c r="C983" i="37" s="1"/>
  <c r="G986" i="37"/>
  <c r="G982" i="37"/>
  <c r="G981" i="37"/>
  <c r="G980" i="37"/>
  <c r="G773" i="37"/>
  <c r="G697" i="37"/>
  <c r="G692" i="37"/>
  <c r="G690" i="37"/>
  <c r="G689" i="37"/>
  <c r="G685" i="37"/>
  <c r="G646" i="37"/>
  <c r="G644" i="37"/>
  <c r="E260" i="3"/>
  <c r="G639" i="37"/>
  <c r="F420" i="1"/>
  <c r="G285" i="37"/>
  <c r="G256" i="37"/>
  <c r="F264" i="1"/>
  <c r="E65" i="3"/>
  <c r="B65" i="3" s="1"/>
  <c r="G188" i="37"/>
  <c r="F196" i="1"/>
  <c r="G178" i="37"/>
  <c r="F185" i="1"/>
  <c r="G172" i="37"/>
  <c r="G168" i="37"/>
  <c r="H164" i="37"/>
  <c r="G160" i="37"/>
  <c r="F161" i="1"/>
  <c r="F80" i="1"/>
  <c r="L296" i="3"/>
  <c r="F296" i="3" s="1"/>
  <c r="F292" i="3" s="1"/>
  <c r="I14" i="3"/>
  <c r="G6" i="3"/>
  <c r="F421" i="1"/>
  <c r="F577" i="1"/>
  <c r="F590" i="1"/>
  <c r="F620" i="1"/>
  <c r="E141" i="1"/>
  <c r="D131" i="37" s="1"/>
  <c r="E257" i="1"/>
  <c r="D247" i="37" s="1"/>
  <c r="D134" i="1"/>
  <c r="H41" i="37"/>
  <c r="D518" i="1"/>
  <c r="C506" i="37" s="1"/>
  <c r="G481" i="37"/>
  <c r="D223" i="1"/>
  <c r="F51" i="27"/>
  <c r="F131" i="27"/>
  <c r="E96" i="36"/>
  <c r="D1371" i="37" s="1"/>
  <c r="D96" i="36"/>
  <c r="E42" i="36"/>
  <c r="D1317" i="37" s="1"/>
  <c r="D42" i="36"/>
  <c r="E12" i="36"/>
  <c r="D12" i="36"/>
  <c r="C1287" i="37" s="1"/>
  <c r="K20" i="37"/>
  <c r="L20" i="37"/>
  <c r="E279" i="3"/>
  <c r="B279" i="3" s="1"/>
  <c r="I1440" i="37"/>
  <c r="H1295" i="37"/>
  <c r="B274" i="3"/>
  <c r="E269" i="3"/>
  <c r="B269" i="3" s="1"/>
  <c r="E146" i="3"/>
  <c r="B146" i="3" s="1"/>
  <c r="E126" i="3"/>
  <c r="B126" i="3" s="1"/>
  <c r="E110" i="3"/>
  <c r="B110" i="3" s="1"/>
  <c r="E94" i="3"/>
  <c r="B94" i="3" s="1"/>
  <c r="G1389" i="37"/>
  <c r="F351" i="1"/>
  <c r="F405" i="1"/>
  <c r="F424" i="1"/>
  <c r="F510" i="1"/>
  <c r="F528" i="1"/>
  <c r="E314" i="1"/>
  <c r="D303" i="37" s="1"/>
  <c r="E532" i="1"/>
  <c r="D520" i="37" s="1"/>
  <c r="D647" i="1"/>
  <c r="C635" i="37" s="1"/>
  <c r="H64" i="37"/>
  <c r="H50" i="37"/>
  <c r="G179" i="3"/>
  <c r="E179" i="3" s="1"/>
  <c r="B179" i="3" s="1"/>
  <c r="D462" i="1"/>
  <c r="H195" i="37"/>
  <c r="H162" i="37"/>
  <c r="G541" i="37"/>
  <c r="E92" i="27"/>
  <c r="D1058" i="37"/>
  <c r="E175" i="27"/>
  <c r="D1140" i="37" s="1"/>
  <c r="F203" i="3"/>
  <c r="B203" i="3" s="1"/>
  <c r="F206" i="3"/>
  <c r="B206" i="3" s="1"/>
  <c r="F213" i="3"/>
  <c r="B213" i="3" s="1"/>
  <c r="F216" i="3"/>
  <c r="B216" i="3" s="1"/>
  <c r="F243" i="3"/>
  <c r="B243" i="3" s="1"/>
  <c r="F245" i="3"/>
  <c r="B245" i="3" s="1"/>
  <c r="F248" i="3"/>
  <c r="B248" i="3" s="1"/>
  <c r="F472" i="1"/>
  <c r="F602"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E235" i="27"/>
  <c r="D1200" i="37" s="1"/>
  <c r="E45" i="33"/>
  <c r="D1457" i="37" s="1"/>
  <c r="H1389" i="37"/>
  <c r="H1357" i="37"/>
  <c r="H1557" i="37"/>
  <c r="G1557" i="37"/>
  <c r="F235" i="3"/>
  <c r="B235" i="3" s="1"/>
  <c r="F237" i="3"/>
  <c r="B237" i="3" s="1"/>
  <c r="F240" i="3"/>
  <c r="B240" i="3" s="1"/>
  <c r="E277" i="3"/>
  <c r="B277" i="3" s="1"/>
  <c r="B268" i="3"/>
  <c r="E154" i="3"/>
  <c r="B154" i="3" s="1"/>
  <c r="E134" i="3"/>
  <c r="B134" i="3" s="1"/>
  <c r="E118" i="3"/>
  <c r="B118" i="3" s="1"/>
  <c r="E102" i="3"/>
  <c r="B102" i="3" s="1"/>
  <c r="E86" i="3"/>
  <c r="B86" i="3" s="1"/>
  <c r="E70" i="3"/>
  <c r="B70" i="3" s="1"/>
  <c r="E54" i="3"/>
  <c r="B54" i="3" s="1"/>
  <c r="E38" i="3"/>
  <c r="B38" i="3" s="1"/>
  <c r="G1497" i="37"/>
  <c r="H1356" i="37"/>
  <c r="H1373" i="37"/>
  <c r="H1392" i="37"/>
  <c r="H1403" i="37"/>
  <c r="H1408" i="37"/>
  <c r="H1436" i="37"/>
  <c r="I1436" i="37" s="1"/>
  <c r="H1440" i="37"/>
  <c r="H1489" i="37"/>
  <c r="G1547" i="37"/>
  <c r="G1543" i="37"/>
  <c r="G1534" i="37"/>
  <c r="G1527" i="37"/>
  <c r="G1523" i="37"/>
  <c r="G1482" i="37"/>
  <c r="G1478" i="37"/>
  <c r="G1475" i="37"/>
  <c r="G1409" i="37"/>
  <c r="G1407" i="37"/>
  <c r="G1405" i="37"/>
  <c r="G1393" i="37"/>
  <c r="G1374"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86" i="37"/>
  <c r="G782" i="37"/>
  <c r="G778" i="37"/>
  <c r="H1365" i="37"/>
  <c r="H1437" i="37"/>
  <c r="I1437" i="37" s="1"/>
  <c r="G1560" i="37"/>
  <c r="G1556" i="37"/>
  <c r="G1542" i="37"/>
  <c r="G1540" i="37"/>
  <c r="G1522" i="37"/>
  <c r="G1508" i="37"/>
  <c r="G1502" i="37"/>
  <c r="G1474" i="37"/>
  <c r="G1470" i="37"/>
  <c r="G1465" i="37"/>
  <c r="G1445" i="37"/>
  <c r="G1439" i="37"/>
  <c r="I1439" i="37" s="1"/>
  <c r="G1435" i="37"/>
  <c r="I1435" i="37" s="1"/>
  <c r="G1402" i="37"/>
  <c r="G1368" i="37"/>
  <c r="G1340"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784" i="37"/>
  <c r="G780" i="37"/>
  <c r="G776" i="37"/>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85" i="37"/>
  <c r="G781" i="37"/>
  <c r="G777" i="37"/>
  <c r="G702" i="37"/>
  <c r="G640" i="37"/>
  <c r="G628" i="37"/>
  <c r="G618" i="37"/>
  <c r="G703" i="37"/>
  <c r="G641" i="37"/>
  <c r="G629" i="37"/>
  <c r="G619" i="37"/>
  <c r="G704" i="37"/>
  <c r="G700" i="37"/>
  <c r="G638" i="37"/>
  <c r="G497" i="37"/>
  <c r="G447" i="37"/>
  <c r="G429" i="37"/>
  <c r="G583" i="37"/>
  <c r="G545" i="37"/>
  <c r="G525" i="37"/>
  <c r="G494" i="37"/>
  <c r="G435" i="37"/>
  <c r="G395" i="37"/>
  <c r="G595" i="37"/>
  <c r="G560" i="37"/>
  <c r="G542" i="37"/>
  <c r="G522" i="37"/>
  <c r="G508" i="37"/>
  <c r="G502" i="37"/>
  <c r="G495" i="37"/>
  <c r="G449" i="37"/>
  <c r="G431" i="37"/>
  <c r="G427" i="37"/>
  <c r="G396" i="37"/>
  <c r="G523" i="37"/>
  <c r="G505" i="37"/>
  <c r="G501" i="37"/>
  <c r="G434"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12" i="37"/>
  <c r="G8" i="37"/>
  <c r="G515" i="37"/>
  <c r="G503" i="37"/>
  <c r="G499" i="37"/>
  <c r="G477" i="37"/>
  <c r="G465" i="37"/>
  <c r="G444" i="37"/>
  <c r="G440" i="37"/>
  <c r="G436" i="37"/>
  <c r="G402" i="37"/>
  <c r="G403"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47" i="30" l="1"/>
  <c r="G291" i="3" s="1"/>
  <c r="E291" i="3" s="1"/>
  <c r="B291" i="3" s="1"/>
  <c r="G1469" i="37"/>
  <c r="F136" i="36"/>
  <c r="H284" i="3"/>
  <c r="F84" i="27"/>
  <c r="F204" i="1"/>
  <c r="F160" i="1"/>
  <c r="F116" i="1"/>
  <c r="G106" i="37"/>
  <c r="D13" i="27"/>
  <c r="G983" i="37"/>
  <c r="F18" i="27"/>
  <c r="G24" i="3"/>
  <c r="H24" i="3"/>
  <c r="C150" i="37"/>
  <c r="I1454" i="37"/>
  <c r="H1104" i="37"/>
  <c r="C1371" i="37"/>
  <c r="F96" i="36"/>
  <c r="C213" i="37"/>
  <c r="H213" i="37" s="1"/>
  <c r="F223" i="1"/>
  <c r="C124" i="37"/>
  <c r="F134" i="1"/>
  <c r="I1450" i="37"/>
  <c r="I1460" i="37"/>
  <c r="E531" i="1"/>
  <c r="E163" i="3"/>
  <c r="B163" i="3" s="1"/>
  <c r="D1287" i="37"/>
  <c r="K47" i="42"/>
  <c r="G1049" i="37"/>
  <c r="H635" i="37"/>
  <c r="C1317" i="37"/>
  <c r="F42" i="36"/>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K57" i="42" l="1"/>
  <c r="E284" i="3"/>
  <c r="B284" i="3" s="1"/>
  <c r="E24" i="3"/>
  <c r="B24" i="3" s="1"/>
  <c r="H124" i="37"/>
  <c r="G124" i="37"/>
  <c r="G1371" i="37"/>
  <c r="H1371" i="37"/>
  <c r="H1317" i="37"/>
  <c r="G1317" i="37"/>
  <c r="H1287" i="37"/>
  <c r="G128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<sst xmlns="http://schemas.openxmlformats.org/spreadsheetml/2006/main" count="4758" uniqueCount="4301">
  <si>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</si>
  <si>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</si>
  <si>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</si>
  <si>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</si>
  <si>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</si>
  <si>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</si>
  <si>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</si>
  <si>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</si>
  <si>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</si>
  <si>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</si>
  <si>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</si>
  <si>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</si>
  <si>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</si>
  <si>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</si>
  <si>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</si>
  <si>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</si>
  <si>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</si>
  <si>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</si>
  <si>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</si>
  <si>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</si>
  <si>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</si>
  <si>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</si>
  <si>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</si>
  <si>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</si>
  <si>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</si>
  <si>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</si>
  <si>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</si>
  <si>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</si>
  <si>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</si>
  <si>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</si>
  <si>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</si>
  <si>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</si>
  <si>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</si>
  <si>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</si>
  <si>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</si>
  <si>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</si>
  <si>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</si>
  <si>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</si>
  <si>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</si>
  <si>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</si>
  <si>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</si>
  <si>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</si>
  <si>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</si>
  <si>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</si>
  <si>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</si>
  <si>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</si>
  <si>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</si>
  <si>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</si>
  <si>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</si>
  <si>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</si>
  <si>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</si>
  <si>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</si>
  <si>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</si>
  <si>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</si>
  <si>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</si>
  <si>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</si>
  <si>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</si>
  <si>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</si>
  <si>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</si>
  <si>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</si>
  <si>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</si>
  <si>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</si>
  <si>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</si>
  <si>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</si>
  <si>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</si>
  <si>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</si>
  <si>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</si>
  <si>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</si>
  <si>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</si>
  <si>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</si>
  <si>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</si>
  <si>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</si>
  <si>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</si>
  <si>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</si>
  <si>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</si>
  <si>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</si>
  <si>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</si>
  <si>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</si>
  <si>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</si>
  <si>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</si>
  <si>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</si>
  <si>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</si>
  <si>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</si>
  <si>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</si>
  <si>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</si>
  <si>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</si>
  <si>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</si>
  <si>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</si>
  <si>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</si>
  <si>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</si>
  <si>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</si>
  <si>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</si>
  <si>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</si>
  <si>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</si>
  <si>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</si>
  <si>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</si>
  <si>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</si>
  <si>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</si>
  <si>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</si>
  <si>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</si>
  <si>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</si>
  <si>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</si>
  <si>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</si>
  <si>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</si>
  <si>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</si>
  <si>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</si>
  <si>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</si>
  <si>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</si>
  <si>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</si>
  <si>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</si>
  <si>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</si>
  <si>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</si>
  <si>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</si>
  <si>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</si>
  <si>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</si>
  <si>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</si>
  <si>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</si>
  <si>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</si>
  <si>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</si>
  <si>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</si>
  <si>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</si>
  <si>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</si>
  <si>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</si>
  <si>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</si>
  <si>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</si>
  <si>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</si>
  <si>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</si>
  <si>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</si>
  <si>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</si>
  <si>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</si>
  <si>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</si>
  <si>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</si>
  <si>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</si>
  <si>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</si>
  <si>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</si>
  <si>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</si>
  <si>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</si>
  <si>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</si>
  <si>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</si>
  <si>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</si>
  <si>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</si>
  <si>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</si>
  <si>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</si>
  <si>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</si>
  <si>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</si>
  <si>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</si>
  <si>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</si>
  <si>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</si>
  <si>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</si>
  <si>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</si>
  <si>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</si>
  <si>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</si>
  <si>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</si>
  <si>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</si>
  <si>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</si>
  <si>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</si>
  <si>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</si>
  <si>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</si>
  <si>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</si>
  <si>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</si>
  <si>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</si>
  <si>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</si>
  <si>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</si>
  <si>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</si>
  <si>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</si>
  <si>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</si>
  <si>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</si>
  <si>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</si>
  <si>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</si>
  <si>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</si>
  <si>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</si>
  <si>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</si>
  <si>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</si>
  <si>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</si>
  <si>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</si>
  <si>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</si>
  <si>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</si>
  <si>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</si>
  <si>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</si>
  <si>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</si>
  <si>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</si>
  <si>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</si>
  <si>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</si>
  <si>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</si>
  <si>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</si>
  <si>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</si>
  <si>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</si>
  <si>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</si>
  <si>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</si>
  <si>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</si>
  <si>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</si>
  <si>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</si>
  <si>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</si>
  <si>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</si>
  <si>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</si>
  <si>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</si>
  <si>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</si>
  <si>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</si>
  <si>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</si>
  <si>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</si>
  <si>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</si>
  <si>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</si>
  <si>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</si>
  <si>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</si>
  <si>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</si>
  <si>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</si>
  <si>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</si>
  <si>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</si>
  <si>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</si>
  <si>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</si>
  <si>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</si>
  <si>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</si>
  <si>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</si>
  <si>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</si>
  <si>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</si>
  <si>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</si>
  <si>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</si>
  <si>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</si>
  <si>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</si>
  <si>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</si>
  <si>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</si>
  <si>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</si>
  <si>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</si>
  <si>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</si>
  <si>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</si>
  <si>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</si>
  <si>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</si>
  <si>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</si>
  <si>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</si>
  <si>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</si>
  <si>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</si>
  <si>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</si>
  <si>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</si>
  <si>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</si>
  <si>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</si>
  <si>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</si>
  <si>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</si>
  <si>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</si>
  <si>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</si>
  <si>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</si>
  <si>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</si>
  <si>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</si>
  <si>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</si>
  <si>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</si>
  <si>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</si>
  <si>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</si>
  <si>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</si>
  <si>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</si>
  <si>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</si>
  <si>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</si>
  <si>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</si>
  <si>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</si>
  <si>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</si>
  <si>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</si>
  <si>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</si>
  <si>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</si>
  <si>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</si>
  <si>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</si>
  <si>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</si>
  <si>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</si>
  <si>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</si>
  <si>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</si>
  <si>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</si>
  <si>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</si>
  <si>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</si>
  <si>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</si>
  <si>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</si>
  <si>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</si>
  <si>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</si>
  <si>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</si>
  <si>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</si>
  <si>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</si>
  <si>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</si>
  <si>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</si>
  <si>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</si>
  <si>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</si>
  <si>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</si>
  <si>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</si>
  <si>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</si>
  <si>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</si>
  <si>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</si>
  <si>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</si>
  <si>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</si>
  <si>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</si>
  <si>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</si>
  <si>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</si>
  <si>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</si>
  <si>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</si>
  <si>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</si>
  <si>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</si>
  <si>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</si>
  <si>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</si>
  <si>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</si>
  <si>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</si>
  <si>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</si>
  <si>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</si>
  <si>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</si>
  <si>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</si>
  <si>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</si>
  <si>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</si>
  <si>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</si>
  <si>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</si>
  <si>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</si>
  <si>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</si>
  <si>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</si>
  <si>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</si>
  <si>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</si>
  <si>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</si>
  <si>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</si>
  <si>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</si>
  <si>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</si>
  <si>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</si>
  <si>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</si>
  <si>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</si>
  <si>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</si>
  <si>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</si>
  <si>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</si>
  <si>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</si>
  <si>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</si>
  <si>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</si>
  <si>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</si>
  <si>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</si>
  <si>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</si>
  <si>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</si>
  <si>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</si>
  <si>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</si>
  <si>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</si>
  <si>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</si>
  <si>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</si>
  <si>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</si>
  <si>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</si>
  <si>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</si>
  <si>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</si>
  <si>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</si>
  <si>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</si>
  <si>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</si>
  <si>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</si>
  <si>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</si>
  <si>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</si>
  <si>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</si>
  <si>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</si>
  <si>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</si>
  <si>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</si>
  <si>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</si>
  <si>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</si>
  <si>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</si>
  <si>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</si>
  <si>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</si>
  <si>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</si>
  <si>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</si>
  <si>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</si>
  <si>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</si>
  <si>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</si>
  <si>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</si>
  <si>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</si>
  <si>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</si>
  <si>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</si>
  <si>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</si>
  <si>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</si>
  <si>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</si>
  <si>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</si>
  <si>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</si>
  <si>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</si>
  <si>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</si>
  <si>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</si>
  <si>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</si>
  <si>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</si>
  <si>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</si>
  <si>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</si>
  <si>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</si>
  <si>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</si>
  <si>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</si>
  <si>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</si>
  <si>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</si>
  <si>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</si>
  <si>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</si>
  <si>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</si>
  <si>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</si>
  <si>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</si>
  <si>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</si>
  <si>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</si>
  <si>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</si>
  <si>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</si>
  <si>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</si>
  <si>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</si>
  <si>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</si>
  <si>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</si>
  <si>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</si>
  <si>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</si>
  <si>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</si>
  <si>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</si>
  <si>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</si>
  <si>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</si>
  <si>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</si>
  <si>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</si>
  <si>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</si>
  <si>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</si>
  <si>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</si>
  <si>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</si>
  <si>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</si>
  <si>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</si>
  <si>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</si>
  <si>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</si>
  <si>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</si>
  <si>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</si>
  <si>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</si>
  <si>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</si>
  <si>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</si>
  <si>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</si>
  <si>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</si>
  <si>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</si>
  <si>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</si>
  <si>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</si>
  <si>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</si>
  <si>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</si>
  <si>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</si>
  <si>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</si>
  <si>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</si>
  <si>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</si>
  <si>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</si>
  <si>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</si>
  <si>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</si>
  <si>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</si>
  <si>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</si>
  <si>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</si>
  <si>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</si>
  <si>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</si>
  <si>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</si>
  <si>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</si>
  <si>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</si>
  <si>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</si>
  <si>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</si>
  <si>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</si>
  <si>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</si>
  <si>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</si>
  <si>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</si>
  <si>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</si>
  <si>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</si>
  <si>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</si>
  <si>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</si>
  <si>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</si>
  <si>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</si>
  <si>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</si>
  <si>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</si>
  <si>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</si>
  <si>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</si>
  <si>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</si>
  <si>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</si>
  <si>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</si>
  <si>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</si>
  <si>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</si>
  <si>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</si>
  <si>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</si>
  <si>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</si>
  <si>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</si>
  <si>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</si>
  <si>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</si>
  <si>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</si>
  <si>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</si>
  <si>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</si>
  <si>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</si>
  <si>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</si>
  <si>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</si>
  <si>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</si>
  <si>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</si>
  <si>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</si>
  <si>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</si>
  <si>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</si>
  <si>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</si>
  <si>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</si>
  <si>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</si>
  <si>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</si>
  <si>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</si>
  <si>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</si>
  <si>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</si>
  <si>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</si>
  <si>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</si>
  <si>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</si>
  <si>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</si>
  <si>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</si>
  <si>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</si>
  <si>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</si>
  <si>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</si>
  <si>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</si>
  <si>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</si>
  <si>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</si>
  <si>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</si>
  <si>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</si>
  <si>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</si>
  <si>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</si>
  <si>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</si>
  <si>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</si>
  <si>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</si>
  <si>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</si>
  <si>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</si>
  <si>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</si>
  <si>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</si>
  <si>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</si>
  <si>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</si>
  <si>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</si>
  <si>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</si>
  <si>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</si>
  <si>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</si>
  <si>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</si>
  <si>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</si>
  <si>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</si>
  <si>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</si>
  <si>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</si>
  <si>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</si>
  <si>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</si>
  <si>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</si>
  <si>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</si>
  <si>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</si>
  <si>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</si>
  <si>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</si>
  <si>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</si>
  <si>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</si>
  <si>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</si>
  <si>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</si>
  <si>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</si>
  <si>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</si>
  <si>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</si>
  <si>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</si>
  <si>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</si>
  <si>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</si>
  <si>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</si>
  <si>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</si>
  <si>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</si>
  <si>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</si>
  <si>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</si>
  <si>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</si>
  <si>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</si>
  <si>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</si>
  <si>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</si>
  <si>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</si>
  <si>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</si>
  <si>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</si>
  <si>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</si>
  <si>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</si>
  <si>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</si>
  <si>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</si>
  <si>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</si>
  <si>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</si>
  <si>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</si>
  <si>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</si>
  <si>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</si>
  <si>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</si>
  <si>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</si>
  <si>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</si>
  <si>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</si>
  <si>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</si>
  <si>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</si>
  <si>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</si>
  <si>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</si>
  <si>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</si>
  <si>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</si>
  <si>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</si>
  <si>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</si>
  <si>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</si>
  <si>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</si>
  <si>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</si>
  <si>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</si>
  <si>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</si>
  <si>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</si>
  <si>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</si>
  <si>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</si>
  <si>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</si>
  <si>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</si>
  <si>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</si>
  <si>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</si>
  <si>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</si>
  <si>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</si>
  <si>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</si>
  <si>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</si>
  <si>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</si>
  <si>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</si>
  <si>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</si>
  <si>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</si>
  <si>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</si>
  <si>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</si>
  <si>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</si>
  <si>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</si>
  <si>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</si>
  <si>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</si>
  <si>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</si>
  <si>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</si>
  <si>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</si>
  <si>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</si>
  <si>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</si>
  <si>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</si>
  <si>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</si>
  <si>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</si>
  <si>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</si>
  <si>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</si>
  <si>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</si>
  <si>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</si>
  <si>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</si>
  <si>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</si>
  <si>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</si>
  <si>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</si>
  <si>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</si>
  <si>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</si>
  <si>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</si>
  <si>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</si>
  <si>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</si>
  <si>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</si>
  <si>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</si>
  <si>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</si>
  <si>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</si>
  <si>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</si>
  <si>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</si>
  <si>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</si>
  <si>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</si>
  <si>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</si>
  <si>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</si>
  <si>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</si>
  <si>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</si>
  <si>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</si>
  <si>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</si>
  <si>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</si>
  <si>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</si>
  <si>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</si>
  <si>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</si>
  <si>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</si>
  <si>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</si>
  <si>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</si>
  <si>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</si>
  <si>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</si>
  <si>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</si>
  <si>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</si>
  <si>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</si>
  <si>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</si>
  <si>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</si>
  <si>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</si>
  <si>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</si>
  <si>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</si>
  <si>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</si>
  <si>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</si>
  <si>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</si>
  <si>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</si>
  <si>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</si>
  <si>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</si>
  <si>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</si>
  <si>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</si>
  <si>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</si>
  <si>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</si>
  <si>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</si>
  <si>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</si>
  <si>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</si>
  <si>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</si>
  <si>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</si>
  <si>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</si>
  <si>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</si>
  <si>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</si>
  <si>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</si>
  <si>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</si>
  <si>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</si>
  <si>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</si>
  <si>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</si>
  <si>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</si>
  <si>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</si>
  <si>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</si>
  <si>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</si>
  <si>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</si>
  <si>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</si>
  <si>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</si>
  <si>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</si>
  <si>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</si>
  <si>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</si>
  <si>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</si>
  <si>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</si>
  <si>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</si>
  <si>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</si>
  <si>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</si>
  <si>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</si>
  <si>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</si>
  <si>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</si>
  <si>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</si>
  <si>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</si>
  <si>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</si>
  <si>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</si>
  <si>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</si>
  <si>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</si>
  <si>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</si>
  <si>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</si>
  <si>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</si>
  <si>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</si>
  <si>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</si>
  <si>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</si>
  <si>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</si>
  <si>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</si>
  <si>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</si>
  <si>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</si>
  <si>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</si>
  <si>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</si>
  <si>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</si>
  <si>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</si>
  <si>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</si>
  <si>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</si>
  <si>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</si>
  <si>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</si>
  <si>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</si>
  <si>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</si>
  <si>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</si>
  <si>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</si>
  <si>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</si>
  <si>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</si>
  <si>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</si>
  <si>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</si>
  <si>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</si>
  <si>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</si>
  <si>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</si>
  <si>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</si>
  <si>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</si>
  <si>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</si>
  <si>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</si>
  <si>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</si>
  <si>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</si>
  <si>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</si>
  <si>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</si>
  <si>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</si>
  <si>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</si>
  <si>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</si>
  <si>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</si>
  <si>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</si>
  <si>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</si>
  <si>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</si>
  <si>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</si>
  <si>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</si>
  <si>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</si>
  <si>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</si>
  <si>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</si>
  <si>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</si>
  <si>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</si>
  <si>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</si>
  <si>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</si>
  <si>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</si>
  <si>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</si>
  <si>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</si>
  <si>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</si>
  <si>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</si>
  <si>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</si>
  <si>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</si>
  <si>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</si>
  <si>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</si>
  <si>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</si>
  <si>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</si>
  <si>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</si>
  <si>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</si>
  <si>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</si>
  <si>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</si>
  <si>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</si>
  <si>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</si>
  <si>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</si>
  <si>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</si>
  <si>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</si>
  <si>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</si>
  <si>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</si>
  <si>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</si>
  <si>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</si>
  <si>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</si>
  <si>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</si>
  <si>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</si>
  <si>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</si>
  <si>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</si>
  <si>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</si>
  <si>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</si>
  <si>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</si>
  <si>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</si>
  <si>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</si>
  <si>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</si>
  <si>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</si>
  <si>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</si>
  <si>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</si>
  <si>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</si>
  <si>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</si>
  <si>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</si>
  <si>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</si>
  <si>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</si>
  <si>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</si>
  <si>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</si>
  <si>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</si>
  <si>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</si>
  <si>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</si>
  <si>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</si>
  <si>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</si>
  <si>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</si>
  <si>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</si>
  <si>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</si>
  <si>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</si>
  <si>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</si>
  <si>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</si>
  <si>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</si>
  <si>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</si>
  <si>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</si>
  <si>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</si>
  <si>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</si>
  <si>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</si>
  <si>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</si>
  <si>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</si>
  <si>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</si>
  <si>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</si>
  <si>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</si>
  <si>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</si>
  <si>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</si>
  <si>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</si>
  <si>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</si>
  <si>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</si>
  <si>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</si>
  <si>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</si>
  <si>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</si>
  <si>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</si>
  <si>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</si>
  <si>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</si>
  <si>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</si>
  <si>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</si>
  <si>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</si>
  <si>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</si>
  <si>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</si>
  <si>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</si>
  <si>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</si>
  <si>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</si>
  <si>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</si>
  <si>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</si>
  <si>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</si>
  <si>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</si>
  <si>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</si>
  <si>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</si>
  <si>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</si>
  <si>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</si>
  <si>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</si>
  <si>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</si>
  <si>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</si>
  <si>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</si>
  <si>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</si>
  <si>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</si>
  <si>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</si>
  <si>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</si>
  <si>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</si>
  <si>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</si>
  <si>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</si>
  <si>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</si>
  <si>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</si>
  <si>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</si>
  <si>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</si>
  <si>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</si>
  <si>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</si>
  <si>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</si>
  <si>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</si>
  <si>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</si>
  <si>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</si>
  <si>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</si>
  <si>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</si>
  <si>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</si>
  <si>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</si>
  <si>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</si>
  <si>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</si>
  <si>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</si>
  <si>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</si>
  <si>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</si>
  <si>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</si>
  <si>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</si>
  <si>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</si>
  <si>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</si>
  <si>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</si>
  <si>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</si>
  <si>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</si>
  <si>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</si>
  <si>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</si>
  <si>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</si>
  <si>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</si>
  <si>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</si>
  <si>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</si>
  <si>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</si>
  <si>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</si>
  <si>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</si>
  <si>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</si>
  <si>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</si>
  <si>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</si>
  <si>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</si>
  <si>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</si>
  <si>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</si>
  <si>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</si>
  <si>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</si>
  <si>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</si>
  <si>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</si>
  <si>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</si>
  <si>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</si>
  <si>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</si>
  <si>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</si>
  <si>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</si>
  <si>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</si>
  <si>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</si>
  <si>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</si>
  <si>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</si>
  <si>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</si>
  <si>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</si>
  <si>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</si>
  <si>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</si>
  <si>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</si>
  <si>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</si>
  <si>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</si>
  <si>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</si>
  <si>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</si>
  <si>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</si>
  <si>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</si>
  <si>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</si>
  <si>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</si>
  <si>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</si>
  <si>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</si>
  <si>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</si>
  <si>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</si>
  <si>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</si>
  <si>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</si>
  <si>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</si>
  <si>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</si>
  <si>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</si>
  <si>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</si>
  <si>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</si>
  <si>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</si>
  <si>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</si>
  <si>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</si>
  <si>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</si>
  <si>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</si>
  <si>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</si>
  <si>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</si>
  <si>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</si>
  <si>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</si>
  <si>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</si>
  <si>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</si>
  <si>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</si>
  <si>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</si>
  <si>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</si>
  <si>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</si>
  <si>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</si>
  <si>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</si>
  <si>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</si>
  <si>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</si>
  <si>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</si>
  <si>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</si>
  <si>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</si>
  <si>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</si>
  <si>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</si>
  <si>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</si>
  <si>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</si>
  <si>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</si>
  <si>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</si>
  <si>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</si>
  <si>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</si>
  <si>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</si>
  <si>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</si>
  <si>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</si>
  <si>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</si>
  <si>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</si>
  <si>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</si>
  <si>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</si>
  <si>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</si>
  <si>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</si>
  <si>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</si>
  <si>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</si>
  <si>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</si>
  <si>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</si>
  <si>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</si>
  <si>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</si>
  <si>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</si>
  <si>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</si>
  <si>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</si>
  <si>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</si>
  <si>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</si>
  <si>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</si>
  <si>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</si>
  <si>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</si>
  <si>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</si>
  <si>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</si>
  <si>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</si>
  <si>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</si>
  <si>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</si>
  <si>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</si>
  <si>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</si>
  <si>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</si>
  <si>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</si>
  <si>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</si>
  <si>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</si>
  <si>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</si>
  <si>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</si>
  <si>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</si>
  <si>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</si>
  <si>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</si>
  <si>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</si>
  <si>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</si>
  <si>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</si>
  <si>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</si>
  <si>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</si>
  <si>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</si>
  <si>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</si>
  <si>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</si>
  <si>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</si>
  <si>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</si>
  <si>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</si>
  <si>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</si>
  <si>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</si>
  <si>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</si>
  <si>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</si>
  <si>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</si>
  <si>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</si>
  <si>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</si>
  <si>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</si>
  <si>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</si>
  <si>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</si>
  <si>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</si>
  <si>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</si>
  <si>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</si>
  <si>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</si>
  <si>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</si>
  <si>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</si>
  <si>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</si>
  <si>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</si>
  <si>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</si>
  <si>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</si>
  <si>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</si>
  <si>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</si>
  <si>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</si>
  <si>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</si>
  <si>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</si>
  <si>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</si>
  <si>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</si>
  <si>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</si>
  <si>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</si>
  <si>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</si>
  <si>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</si>
  <si>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</si>
  <si>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</si>
  <si>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</si>
  <si>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</si>
  <si>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</si>
  <si>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</si>
  <si>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</si>
  <si>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</si>
  <si>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</si>
  <si>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</si>
  <si>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</si>
  <si>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</si>
  <si>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</si>
  <si>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</si>
  <si>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</si>
  <si>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</si>
  <si>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</si>
  <si>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</si>
  <si>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</si>
  <si>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</si>
  <si>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</si>
  <si>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</si>
  <si>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</si>
  <si>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</si>
  <si>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</si>
  <si>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</si>
  <si>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</si>
  <si>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</si>
  <si>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</si>
  <si>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</si>
  <si>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</si>
  <si>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</si>
  <si>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</si>
  <si>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</si>
  <si>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</si>
  <si>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</si>
  <si>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</si>
  <si>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</si>
  <si>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</si>
  <si>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</si>
  <si>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</si>
  <si>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</si>
  <si>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</si>
  <si>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</si>
  <si>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</si>
  <si>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</si>
  <si>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</si>
  <si>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</si>
  <si>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</si>
  <si>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</si>
  <si>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</si>
  <si>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</si>
  <si>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</si>
  <si>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</si>
  <si>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</si>
  <si>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</si>
  <si>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</si>
  <si>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</si>
  <si>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</si>
  <si>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</si>
  <si>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</si>
  <si>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</si>
  <si>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</si>
  <si>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</si>
  <si>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</si>
  <si>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</si>
  <si>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</si>
  <si>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</si>
  <si>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</si>
  <si>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</si>
  <si>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</si>
  <si>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</si>
  <si>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</si>
  <si>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</si>
  <si>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</si>
  <si>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</si>
  <si>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</si>
  <si>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</si>
  <si>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</si>
  <si>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</si>
  <si>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</si>
  <si>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</si>
  <si>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</si>
  <si>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</si>
  <si>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</si>
  <si>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</si>
  <si>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</si>
  <si>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</si>
  <si>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</si>
  <si>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</si>
  <si>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</si>
  <si>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</si>
  <si>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</si>
  <si>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</si>
  <si>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</si>
  <si>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</si>
  <si>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</si>
  <si>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</si>
  <si>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</si>
  <si>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</si>
  <si>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</si>
  <si>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</si>
  <si>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</si>
  <si>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</si>
  <si>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</si>
  <si>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</si>
  <si>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</si>
  <si>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</si>
  <si>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</si>
  <si>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</si>
  <si>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</si>
  <si>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</si>
  <si>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</si>
  <si>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</si>
  <si>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</si>
  <si>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</si>
  <si>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</si>
  <si>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</si>
  <si>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</si>
  <si>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</si>
  <si>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</si>
  <si>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</si>
  <si>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</si>
  <si>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</si>
  <si>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</si>
  <si>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</si>
  <si>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</si>
  <si>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</si>
  <si>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</si>
  <si>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</si>
  <si>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</si>
  <si>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</si>
  <si>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</si>
  <si>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</si>
  <si>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</si>
  <si>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</si>
  <si>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</si>
  <si>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</si>
  <si>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</si>
  <si>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</si>
  <si>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</si>
  <si>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</si>
  <si>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</si>
  <si>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</si>
  <si>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</si>
  <si>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</si>
  <si>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</si>
  <si>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</si>
  <si>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</si>
  <si>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</si>
  <si>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</si>
  <si>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</si>
  <si>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</si>
  <si>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</si>
  <si>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</si>
  <si>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</si>
  <si>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</si>
  <si>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</si>
  <si>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</si>
  <si>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</si>
  <si>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</si>
  <si>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</si>
  <si>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</si>
  <si>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</si>
  <si>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</si>
  <si>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</si>
  <si>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</si>
  <si>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</si>
  <si>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</si>
  <si>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</si>
  <si>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</si>
  <si>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</si>
  <si>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</si>
  <si>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</si>
  <si>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</si>
  <si>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</si>
  <si>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</si>
  <si>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</si>
  <si>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</si>
  <si>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</si>
  <si>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</si>
  <si>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</si>
  <si>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</si>
  <si>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</si>
  <si>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</si>
  <si>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</si>
  <si>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</si>
  <si>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</si>
  <si>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</si>
  <si>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</si>
  <si>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</si>
  <si>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</si>
  <si>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</si>
  <si>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</si>
  <si>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</si>
  <si>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</si>
  <si>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</si>
  <si>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</si>
  <si>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</si>
  <si>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</si>
  <si>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</si>
  <si>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</si>
  <si>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</si>
  <si>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</si>
  <si>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</si>
  <si>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</si>
  <si>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</si>
  <si>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</si>
  <si>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</si>
  <si>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</si>
  <si>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</si>
  <si>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</si>
  <si>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</si>
  <si>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</si>
  <si>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</si>
  <si>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</si>
  <si>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</si>
  <si>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</si>
  <si>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</si>
  <si>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</si>
  <si>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</si>
  <si>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</si>
  <si>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</si>
  <si>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</si>
  <si>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</si>
  <si>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</si>
  <si>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</si>
  <si>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</si>
  <si>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</si>
  <si>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</si>
  <si>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</si>
  <si>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</si>
  <si>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</si>
  <si>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</si>
  <si>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</si>
  <si>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</si>
  <si>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</si>
  <si>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</si>
  <si>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</si>
  <si>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</si>
  <si>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</si>
  <si>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</si>
  <si>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</si>
  <si>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</si>
  <si>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</si>
  <si>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</si>
  <si>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</si>
  <si>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</si>
  <si>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</si>
  <si>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</si>
  <si>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</si>
  <si>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</si>
  <si>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</si>
  <si>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</si>
  <si>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</si>
  <si>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</si>
  <si>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</si>
  <si>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</si>
  <si>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</si>
  <si>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</si>
  <si>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</si>
  <si>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</si>
  <si>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</si>
  <si>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</si>
  <si>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</si>
  <si>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</si>
  <si>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</si>
  <si>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</si>
  <si>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</si>
  <si>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</si>
  <si>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</si>
  <si>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</si>
  <si>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</si>
  <si>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</si>
  <si>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</si>
  <si>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</si>
  <si>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</si>
  <si>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</si>
  <si>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</si>
  <si>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</si>
  <si>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</si>
  <si>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</si>
  <si>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</si>
  <si>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</si>
  <si>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</si>
  <si>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</si>
  <si>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</si>
  <si>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</si>
  <si>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</si>
  <si>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</si>
  <si>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</si>
  <si>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</si>
  <si>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</si>
  <si>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</si>
  <si>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</si>
  <si>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</si>
  <si>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</si>
  <si>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</si>
  <si>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</si>
  <si>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</si>
  <si>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</si>
  <si>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</si>
  <si>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</si>
  <si>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</si>
  <si>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</si>
  <si>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</si>
  <si>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</si>
  <si>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</si>
  <si>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</si>
  <si>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</si>
  <si>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</si>
  <si>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</si>
  <si>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</si>
  <si>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</si>
  <si>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</si>
  <si>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</si>
  <si>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</si>
  <si>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</si>
  <si>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</si>
  <si>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</si>
  <si>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</si>
  <si>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</si>
  <si>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</si>
  <si>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</si>
  <si>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</si>
  <si>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</si>
  <si>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</si>
  <si>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</si>
  <si>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</si>
  <si>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</si>
  <si>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</si>
  <si>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</si>
  <si>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</si>
  <si>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</si>
  <si>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</si>
  <si>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</si>
  <si>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</si>
  <si>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</si>
  <si>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</si>
  <si>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</si>
  <si>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</si>
  <si>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</si>
  <si>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</si>
  <si>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</si>
  <si>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</si>
  <si>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</si>
  <si>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</si>
  <si>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</si>
  <si>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</si>
  <si>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</si>
  <si>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</si>
  <si>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</si>
  <si>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</si>
  <si>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</si>
  <si>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</si>
  <si>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</si>
  <si>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</si>
  <si>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</si>
  <si>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</si>
  <si>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</si>
  <si>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</si>
  <si>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</si>
  <si>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</si>
  <si>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</si>
  <si>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</si>
  <si>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</si>
  <si>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</si>
  <si>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</si>
  <si>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</si>
  <si>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</si>
  <si>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</si>
  <si>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</si>
  <si>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</si>
  <si>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</si>
  <si>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</si>
  <si>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</si>
  <si>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</si>
  <si>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</si>
  <si>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</si>
  <si>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</si>
  <si>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</si>
  <si>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</si>
  <si>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</si>
  <si>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</si>
  <si>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</si>
  <si>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</si>
  <si>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</si>
  <si>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</si>
  <si>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</si>
  <si>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</si>
  <si>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</si>
  <si>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</si>
  <si>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</si>
  <si>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</si>
  <si>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</si>
  <si>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</si>
  <si>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</si>
  <si>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</si>
  <si>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</si>
  <si>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</si>
  <si>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</si>
  <si>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</si>
  <si>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</si>
  <si>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</si>
  <si>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</si>
  <si>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</si>
  <si>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</si>
  <si>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</si>
  <si>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</si>
  <si>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</si>
  <si>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</si>
  <si>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</si>
  <si>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</si>
  <si>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</si>
  <si>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</si>
  <si>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</si>
  <si>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</si>
  <si>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</si>
  <si>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</si>
  <si>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</si>
  <si>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</si>
  <si>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</si>
  <si>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</si>
  <si>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</si>
  <si>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</si>
  <si>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</si>
  <si>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</si>
  <si>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</si>
  <si>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</si>
  <si>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</si>
  <si>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</si>
  <si>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</si>
  <si>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</si>
  <si>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</si>
  <si>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</si>
  <si>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</si>
  <si>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</si>
  <si>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</si>
  <si>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</si>
  <si>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</si>
  <si>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</si>
  <si>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</si>
  <si>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</si>
  <si>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</si>
  <si>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</si>
  <si>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</si>
  <si>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</si>
  <si>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</si>
  <si>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</si>
  <si>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</si>
  <si>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</si>
  <si>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</si>
  <si>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</si>
  <si>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</si>
  <si>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</si>
  <si>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</si>
  <si>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</si>
  <si>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</si>
  <si>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</si>
  <si>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</si>
  <si>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</si>
  <si>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</si>
  <si>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</si>
  <si>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</si>
  <si>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</si>
  <si>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</si>
  <si>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</si>
  <si>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</si>
  <si>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</si>
  <si>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</si>
  <si>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</si>
  <si>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</si>
  <si>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</si>
  <si>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</si>
  <si>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</si>
  <si>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</si>
  <si>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</si>
  <si>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</si>
  <si>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</si>
  <si>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</si>
  <si>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</si>
  <si>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</si>
  <si>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</si>
  <si>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</si>
  <si>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</si>
  <si>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</si>
  <si>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</si>
  <si>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</si>
  <si>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</si>
  <si>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</si>
  <si>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</si>
  <si>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</si>
  <si>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</si>
  <si>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</si>
  <si>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</si>
  <si>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</si>
  <si>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</si>
  <si>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</si>
  <si>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</si>
  <si>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</si>
  <si>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</si>
  <si>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</si>
  <si>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</si>
  <si>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</si>
  <si>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</si>
  <si>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</si>
  <si>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</si>
  <si>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</si>
  <si>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</si>
  <si>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</si>
  <si>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</si>
  <si>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</si>
  <si>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</si>
  <si>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</si>
  <si>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</si>
  <si>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</si>
  <si>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</si>
  <si>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</si>
  <si>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</si>
  <si>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</si>
  <si>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</si>
  <si>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</si>
  <si>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</si>
  <si>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</si>
  <si>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</si>
  <si>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</si>
  <si>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</si>
  <si>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</si>
  <si>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</si>
  <si>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</si>
  <si>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</si>
  <si>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</si>
  <si>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</si>
  <si>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</si>
  <si>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</si>
  <si>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</si>
  <si>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</si>
  <si>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</si>
  <si>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</si>
  <si>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</si>
  <si>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</si>
  <si>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</si>
  <si>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</si>
  <si>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</si>
  <si>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</si>
  <si>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</si>
  <si>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</si>
  <si>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</si>
  <si>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</si>
  <si>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</si>
  <si>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</si>
  <si>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</si>
  <si>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</si>
  <si>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</si>
  <si>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</si>
  <si>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</si>
  <si>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</si>
  <si>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</si>
  <si>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</si>
  <si>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</si>
  <si>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</si>
  <si>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</si>
  <si>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</si>
  <si>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</si>
  <si>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</si>
  <si>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</si>
  <si>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</si>
  <si>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</si>
  <si>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</si>
  <si>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</si>
  <si>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</si>
  <si>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</si>
  <si>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</si>
  <si>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</si>
  <si>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</si>
  <si>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</si>
  <si>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</si>
  <si>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</si>
  <si>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</si>
  <si>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</si>
  <si>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</si>
  <si>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</si>
  <si>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</si>
  <si>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</si>
  <si>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</si>
  <si>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</si>
  <si>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</si>
  <si>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</si>
  <si>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</si>
  <si>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</si>
  <si>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</si>
  <si>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</si>
  <si>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</si>
  <si>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</si>
  <si>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</si>
  <si>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</si>
  <si>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</si>
  <si>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</si>
  <si>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</si>
  <si>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</si>
  <si>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</si>
  <si>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</si>
  <si>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</si>
  <si>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</si>
  <si>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</si>
  <si>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</si>
  <si>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</si>
  <si>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</si>
  <si>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</si>
  <si>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</si>
  <si>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</si>
  <si>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</si>
  <si>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</si>
  <si>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</si>
  <si>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</si>
  <si>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</si>
  <si>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</si>
  <si>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</si>
  <si>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</si>
  <si>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</si>
  <si>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</si>
  <si>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</si>
  <si>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</si>
  <si>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</si>
  <si>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</si>
  <si>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</si>
  <si>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</si>
  <si>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</si>
  <si>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</si>
  <si>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</si>
  <si>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</si>
  <si>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</si>
  <si>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</si>
  <si>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</si>
  <si>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</si>
  <si>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</si>
  <si>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</si>
  <si>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</si>
  <si>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</si>
  <si>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</si>
  <si>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</si>
  <si>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</si>
  <si>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</si>
  <si>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</si>
  <si>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</si>
  <si>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</si>
  <si>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</si>
  <si>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</si>
  <si>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</si>
  <si>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</si>
  <si>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</si>
  <si>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</si>
  <si>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</si>
  <si>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</si>
  <si>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</si>
  <si>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</si>
  <si>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</si>
  <si>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</si>
  <si>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</si>
  <si>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</si>
  <si>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</si>
  <si>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</si>
  <si>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</si>
  <si>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</si>
  <si>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</si>
  <si>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</si>
  <si>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</si>
  <si>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</si>
  <si>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</si>
  <si>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</si>
  <si>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</si>
  <si>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</si>
  <si>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</si>
  <si>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</si>
  <si>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</si>
  <si>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</si>
  <si>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</si>
  <si>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</si>
  <si>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</si>
  <si>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</si>
  <si>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</si>
  <si>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</si>
  <si>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</si>
  <si>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</si>
  <si>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</si>
  <si>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</si>
  <si>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</si>
  <si>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</si>
  <si>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</si>
  <si>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</si>
  <si>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</si>
  <si>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</si>
  <si>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</si>
  <si>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</si>
  <si>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</si>
  <si>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</si>
  <si>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</si>
  <si>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</si>
  <si>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</si>
  <si>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</si>
  <si>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</si>
  <si>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</si>
  <si>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</si>
  <si>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</si>
  <si>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</si>
  <si>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</si>
  <si>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</si>
  <si>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</si>
  <si>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</si>
  <si>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</si>
  <si>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</si>
  <si>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</si>
  <si>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</si>
  <si>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</si>
  <si>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</si>
  <si>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</si>
  <si>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</si>
  <si>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</si>
  <si>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</si>
  <si>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</si>
  <si>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</si>
  <si>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</si>
  <si>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</si>
  <si>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</si>
  <si>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</si>
  <si>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</si>
  <si>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</si>
  <si>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</si>
  <si>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</si>
  <si>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</si>
  <si>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</si>
  <si>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</si>
  <si>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</si>
  <si>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</si>
  <si>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</si>
  <si>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</si>
  <si>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</si>
  <si>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</si>
  <si>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</si>
  <si>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</si>
  <si>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</si>
  <si>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</si>
  <si>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</si>
  <si>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</si>
  <si>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</si>
  <si>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</si>
  <si>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</si>
  <si>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</si>
  <si>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</si>
  <si>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</si>
  <si>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</si>
  <si>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</si>
  <si>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</si>
  <si>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</si>
  <si>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</si>
  <si>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</si>
  <si>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</si>
  <si>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</si>
  <si>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</si>
  <si>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</si>
  <si>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</si>
  <si>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</si>
  <si>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</si>
  <si>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</si>
  <si>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</si>
  <si>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</si>
  <si>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</si>
  <si>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</si>
  <si>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</si>
  <si>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</si>
  <si>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</si>
  <si>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</si>
  <si>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</si>
  <si>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</si>
  <si>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</si>
  <si>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</si>
  <si>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</si>
  <si>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</si>
  <si>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</si>
  <si>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</si>
  <si>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</si>
  <si>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</si>
  <si>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</si>
  <si>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</si>
  <si>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</si>
  <si>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</si>
  <si>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</si>
  <si>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</si>
  <si>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</si>
  <si>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</si>
  <si>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</si>
  <si>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</si>
  <si>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</si>
  <si>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</si>
  <si>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</si>
  <si>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</si>
  <si>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</si>
  <si>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</si>
  <si>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</si>
  <si>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</si>
  <si>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</si>
  <si>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</si>
  <si>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</si>
  <si>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</si>
  <si>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</si>
  <si>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</si>
  <si>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</si>
  <si>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</si>
  <si>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</si>
  <si>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</si>
  <si>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</si>
  <si>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</si>
  <si>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</si>
  <si>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</si>
  <si>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</si>
  <si>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</si>
  <si>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</si>
  <si>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</si>
  <si>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</si>
  <si>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</si>
  <si>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</si>
  <si>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</si>
  <si>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</si>
  <si>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</si>
  <si>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</si>
  <si>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</si>
  <si>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</si>
  <si>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</si>
  <si>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</si>
  <si>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</si>
  <si>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</si>
  <si>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</si>
  <si>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</si>
  <si>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</si>
  <si>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</si>
  <si>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</si>
  <si>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</si>
  <si>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</si>
  <si>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</si>
  <si>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</si>
  <si>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</si>
  <si>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</si>
  <si>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</si>
  <si>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</si>
  <si>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</si>
  <si>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</si>
  <si>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</si>
  <si>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</si>
  <si>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</si>
  <si>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</si>
  <si>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</si>
  <si>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</si>
  <si>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</si>
  <si>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</si>
  <si>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</si>
  <si>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</si>
  <si>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</si>
  <si>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</si>
  <si>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</si>
  <si>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</si>
  <si>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</si>
  <si>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</si>
  <si>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</si>
  <si>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</si>
  <si>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</si>
  <si>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</si>
  <si>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</si>
  <si>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</si>
  <si>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</si>
  <si>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</si>
  <si>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</si>
  <si>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</si>
  <si>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</si>
  <si>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</si>
  <si>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</si>
  <si>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</si>
  <si>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</si>
  <si>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</si>
  <si>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</si>
  <si>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</si>
  <si>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</si>
  <si>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</si>
  <si>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</si>
  <si>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</si>
  <si>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</si>
  <si>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</si>
  <si>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</si>
  <si>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</si>
  <si>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</si>
  <si>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</si>
  <si>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</si>
  <si>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</si>
  <si>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</si>
  <si>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</si>
  <si>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</si>
  <si>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</si>
  <si>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</si>
  <si>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</si>
  <si>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</si>
  <si>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</si>
  <si>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</si>
  <si>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</si>
  <si>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</si>
  <si>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</si>
  <si>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</si>
  <si>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</si>
  <si>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</si>
  <si>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</si>
  <si>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</si>
  <si>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</si>
  <si>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</si>
  <si>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</si>
  <si>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</si>
  <si>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</si>
  <si>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</si>
  <si>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</si>
  <si>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</si>
  <si>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</si>
  <si>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</si>
  <si>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</si>
  <si>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</si>
  <si>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</si>
  <si>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</si>
  <si>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</si>
  <si>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</si>
  <si>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</si>
  <si>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</si>
  <si>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</si>
  <si>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</si>
  <si>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</si>
  <si>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</si>
  <si>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</si>
  <si>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</si>
  <si>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</si>
  <si>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</si>
  <si>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</si>
  <si>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</si>
  <si>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</si>
  <si>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</si>
  <si>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</si>
  <si>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</si>
  <si>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</si>
  <si>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</si>
  <si>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</si>
  <si>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</si>
  <si>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</si>
  <si>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</si>
  <si>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</si>
  <si>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</si>
  <si>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</si>
  <si>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</si>
  <si>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</si>
  <si>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</si>
  <si>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</si>
  <si>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</si>
  <si>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</si>
  <si>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</si>
  <si>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</si>
  <si>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</si>
  <si>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</si>
  <si>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</si>
  <si>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</si>
  <si>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</si>
  <si>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</si>
  <si>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</si>
  <si>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</si>
  <si>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</si>
  <si>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</si>
  <si>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</si>
  <si>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</si>
  <si>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</si>
  <si>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</si>
  <si>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</si>
  <si>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</si>
  <si>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</si>
  <si>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</si>
  <si>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</si>
  <si>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</si>
  <si>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</si>
  <si>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</si>
  <si>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</si>
  <si>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</si>
  <si>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</si>
  <si>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</si>
  <si>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</si>
  <si>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</si>
  <si>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</si>
  <si>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</si>
  <si>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</si>
  <si>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</si>
  <si>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</si>
  <si>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</si>
  <si>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</si>
  <si>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</si>
  <si>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</si>
  <si>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</si>
  <si>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</si>
  <si>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</si>
  <si>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</si>
  <si>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</si>
  <si>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</si>
  <si>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</si>
  <si>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</si>
  <si>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</si>
  <si>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</si>
  <si>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</si>
  <si>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</si>
  <si>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</si>
  <si>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</si>
  <si>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</si>
  <si>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</si>
  <si>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</si>
  <si>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</si>
  <si>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</si>
  <si>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</si>
  <si>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</si>
  <si>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</si>
  <si>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</si>
  <si>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</si>
  <si>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</si>
  <si>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</si>
  <si>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</si>
  <si>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</si>
  <si>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</si>
  <si>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</si>
  <si>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</si>
  <si>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</si>
  <si>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</si>
  <si>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</si>
  <si>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</si>
  <si>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</si>
  <si>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</si>
  <si>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</si>
  <si>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</si>
  <si>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</si>
  <si>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</si>
  <si>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</si>
  <si>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</si>
  <si>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</si>
  <si>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</si>
  <si>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</si>
  <si>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</si>
  <si>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</si>
  <si>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</si>
  <si>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</si>
  <si>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</si>
  <si>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</si>
  <si>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</si>
  <si>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</si>
  <si>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</si>
  <si>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</si>
  <si>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</si>
  <si>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</si>
  <si>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</si>
  <si>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</si>
  <si>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</si>
  <si>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</si>
  <si>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</si>
  <si>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</si>
  <si>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</si>
  <si>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</si>
  <si>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</si>
  <si>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</si>
  <si>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</si>
  <si>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</si>
  <si>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</si>
  <si>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</si>
  <si>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</si>
  <si>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</si>
  <si>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</si>
  <si>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</si>
  <si>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</si>
  <si>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</si>
  <si>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</si>
  <si>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</si>
  <si>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</si>
  <si>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</si>
  <si>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</si>
  <si>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</si>
  <si>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</si>
  <si>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</si>
  <si>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</si>
  <si>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</si>
  <si>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</si>
  <si>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</si>
  <si>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</si>
  <si>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</si>
  <si>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</si>
  <si>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</si>
  <si>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</si>
  <si>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</si>
  <si>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</si>
  <si>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</si>
  <si>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</si>
  <si>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</si>
  <si>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</si>
  <si>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</si>
  <si>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</si>
  <si>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</si>
  <si>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</si>
  <si>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</si>
  <si>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</si>
  <si>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</si>
  <si>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</si>
  <si>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</si>
  <si>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</si>
  <si>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</si>
  <si>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</si>
  <si>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</si>
  <si>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</si>
  <si>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</si>
  <si>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</si>
  <si>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</si>
  <si>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</si>
  <si>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</si>
  <si>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</si>
  <si>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</si>
  <si>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</si>
  <si>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</si>
  <si>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</si>
  <si>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</si>
  <si>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</si>
  <si>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</si>
  <si>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</si>
  <si>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</si>
  <si>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</si>
  <si>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</si>
  <si>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</si>
  <si>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</si>
  <si>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</si>
  <si>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</si>
  <si>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</si>
  <si>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</si>
  <si>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</si>
  <si>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</si>
  <si>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</si>
  <si>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</si>
  <si>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</si>
  <si>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</si>
  <si>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</si>
  <si>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</si>
  <si>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</si>
  <si>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</si>
  <si>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</si>
  <si>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</si>
  <si>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</si>
  <si>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</si>
  <si>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</si>
  <si>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</si>
  <si>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</si>
  <si>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</si>
  <si>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</si>
  <si>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</si>
  <si>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</si>
  <si>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</si>
  <si>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</si>
  <si>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</si>
  <si>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</si>
  <si>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</si>
  <si>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</si>
  <si>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</si>
  <si>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</si>
  <si>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</si>
  <si>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</si>
  <si>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</si>
  <si>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</si>
  <si>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</si>
  <si>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</si>
  <si>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</si>
  <si>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</si>
  <si>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</si>
  <si>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</si>
  <si>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</si>
  <si>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</si>
  <si>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</si>
  <si>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</si>
  <si>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</si>
  <si>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</si>
  <si>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</si>
  <si>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</si>
  <si>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</si>
  <si>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</si>
  <si>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</si>
  <si>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</si>
  <si>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</si>
  <si>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</si>
  <si>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</si>
  <si>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</si>
  <si>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</si>
  <si>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</si>
  <si>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</si>
  <si>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</si>
  <si>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</si>
  <si>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</si>
  <si>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</si>
  <si>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</si>
  <si>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</si>
  <si>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</si>
  <si>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</si>
  <si>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</si>
  <si>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</si>
  <si>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</si>
  <si>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</si>
  <si>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</si>
  <si>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</si>
  <si>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</si>
  <si>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</si>
  <si>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</si>
  <si>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</si>
  <si>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</si>
  <si>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</si>
  <si>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</si>
  <si>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</si>
  <si>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</si>
  <si>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</si>
  <si>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</si>
  <si>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</si>
  <si>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</si>
  <si>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</si>
  <si>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</si>
  <si>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</si>
  <si>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</si>
  <si>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</si>
  <si>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</si>
  <si>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</si>
  <si>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</si>
  <si>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</si>
  <si>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</si>
  <si>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</si>
  <si>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</si>
  <si>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</si>
  <si>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</si>
  <si>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</si>
  <si>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</si>
  <si>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</si>
  <si>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</si>
  <si>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</si>
  <si>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</si>
  <si>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</si>
  <si>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</si>
  <si>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</si>
  <si>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</si>
  <si>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</si>
  <si>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</si>
  <si>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</si>
  <si>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</si>
  <si>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</si>
  <si>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</si>
  <si>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</si>
  <si>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</si>
  <si>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</si>
  <si>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</si>
  <si>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</si>
  <si>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</si>
  <si>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</si>
  <si>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</si>
  <si>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</si>
  <si>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</si>
  <si>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</si>
  <si>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</si>
  <si>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</si>
  <si>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</si>
  <si>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</si>
  <si>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</si>
  <si>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</si>
  <si>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</si>
  <si>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</si>
  <si>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</si>
  <si>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</si>
  <si>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</si>
  <si>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</si>
  <si>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</si>
  <si>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</si>
  <si>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</si>
  <si>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</si>
  <si>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</si>
  <si>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</si>
  <si>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</si>
  <si>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</si>
  <si>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</si>
  <si>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</si>
  <si>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</si>
  <si>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</si>
  <si>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</si>
  <si>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</si>
  <si>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</si>
  <si>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</si>
  <si>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</si>
  <si>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</si>
  <si>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</si>
  <si>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</si>
  <si>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</si>
  <si>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</si>
  <si>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</si>
  <si>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</si>
  <si>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</si>
  <si>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</si>
  <si>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</si>
  <si>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</si>
  <si>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</si>
  <si>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</si>
  <si>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</si>
  <si>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</si>
  <si>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</si>
  <si>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</si>
  <si>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</si>
  <si>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</si>
  <si>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</si>
  <si>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</si>
  <si>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</si>
  <si>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</si>
  <si>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</si>
  <si>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</si>
  <si>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</si>
  <si>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</si>
  <si>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</si>
  <si>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</si>
  <si>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</si>
  <si>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</si>
  <si>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</si>
  <si>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</si>
  <si>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</si>
  <si>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</si>
  <si>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</si>
  <si>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</si>
  <si>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</si>
  <si>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</si>
  <si>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</si>
  <si>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</si>
  <si>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</si>
  <si>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</si>
  <si>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</si>
  <si>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</si>
  <si>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</si>
  <si>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</si>
  <si>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</si>
  <si>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</si>
  <si>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</si>
  <si>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</si>
  <si>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</si>
  <si>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</si>
  <si>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</si>
  <si>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</si>
  <si>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</si>
  <si>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</si>
  <si>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</si>
  <si>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</si>
  <si>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</si>
  <si>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</si>
  <si>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</si>
  <si>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</si>
  <si>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</si>
  <si>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</si>
  <si>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</si>
  <si>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</si>
  <si>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</si>
  <si>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</si>
  <si>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</si>
  <si>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</si>
  <si>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</si>
  <si>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</si>
  <si>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</si>
  <si>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</si>
  <si>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</si>
  <si>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</si>
  <si>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</si>
  <si>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</si>
  <si>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</si>
  <si>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</si>
  <si>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</si>
  <si>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</si>
  <si>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</si>
  <si>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</si>
  <si>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</si>
  <si>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</si>
  <si>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</si>
  <si>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</si>
  <si>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</si>
  <si>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</si>
  <si>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</si>
  <si>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</si>
  <si>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</si>
  <si>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</si>
  <si>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</si>
  <si>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</si>
  <si>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</si>
  <si>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</si>
  <si>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</si>
  <si>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</si>
  <si>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</si>
  <si>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</si>
  <si>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</si>
  <si>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</si>
  <si>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</si>
  <si>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</si>
  <si>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</si>
  <si>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</si>
  <si>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</si>
  <si>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</si>
  <si>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</si>
  <si>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</si>
  <si>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</si>
  <si>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</si>
  <si>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</si>
  <si>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</si>
  <si>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</si>
  <si>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</si>
  <si>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</si>
  <si>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</si>
  <si>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</si>
  <si>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</si>
  <si>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</si>
  <si>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</si>
  <si>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</si>
  <si>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</si>
  <si>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</si>
  <si>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</si>
  <si>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</si>
  <si>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</si>
  <si>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</si>
  <si>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</si>
  <si>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</si>
  <si>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</si>
  <si>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</si>
  <si>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</si>
  <si>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</si>
  <si>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</si>
  <si>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</si>
  <si>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</si>
  <si>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</si>
  <si>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</si>
  <si>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</si>
  <si>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</si>
  <si>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</si>
  <si>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</si>
  <si>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</si>
  <si>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</si>
  <si>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</si>
  <si>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</si>
  <si>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</si>
  <si>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</si>
  <si>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</si>
  <si>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</si>
  <si>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</si>
  <si>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</si>
  <si>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</si>
  <si>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</si>
  <si>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</si>
  <si>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</si>
  <si>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</si>
  <si>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</si>
  <si>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</si>
  <si>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</si>
  <si>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</si>
  <si>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</si>
  <si>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</si>
  <si>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</si>
  <si>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</si>
  <si>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</si>
  <si>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</si>
  <si>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</si>
  <si>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</si>
  <si>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</si>
  <si>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</si>
  <si>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</si>
  <si>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</si>
  <si>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</si>
  <si>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</si>
  <si>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</si>
  <si>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</si>
  <si>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</si>
  <si>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</si>
  <si>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</si>
  <si>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</si>
  <si>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</si>
  <si>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</si>
  <si>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</si>
  <si>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</si>
  <si>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</si>
  <si>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</si>
  <si>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</si>
  <si>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</si>
  <si>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</si>
  <si>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</si>
  <si>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</si>
  <si>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</si>
  <si>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</si>
  <si>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</si>
  <si>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</si>
  <si>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</si>
  <si>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</si>
  <si>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</si>
  <si>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</si>
  <si>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</si>
  <si>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</si>
  <si>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</si>
  <si>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</si>
  <si>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</si>
  <si>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</si>
  <si>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</si>
  <si>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</si>
  <si>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</si>
  <si>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</si>
  <si>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</si>
  <si>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</si>
  <si>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</si>
  <si>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</si>
  <si>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</si>
  <si>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</si>
  <si>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</si>
  <si>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</si>
  <si>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</si>
  <si>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</si>
  <si>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</si>
  <si>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</si>
  <si>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</si>
  <si>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</si>
  <si>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</si>
  <si>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</si>
  <si>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</si>
  <si>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</si>
  <si>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</si>
  <si>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</si>
  <si>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</si>
  <si>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</si>
  <si>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</si>
  <si>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</si>
  <si>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</si>
  <si>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</si>
  <si>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</si>
  <si>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</si>
  <si>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</si>
  <si>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</si>
  <si>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</si>
  <si>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</si>
  <si>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</si>
  <si>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</si>
  <si>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</si>
  <si>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</si>
  <si>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</si>
  <si>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</si>
  <si>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</si>
  <si>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</si>
  <si>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</si>
  <si>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</si>
  <si>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</si>
  <si>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</si>
  <si>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</si>
  <si>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</si>
  <si>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</si>
  <si>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</si>
  <si>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</si>
  <si>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</si>
  <si>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</si>
  <si>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</si>
  <si>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</si>
  <si>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</si>
  <si>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</si>
  <si>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</si>
  <si>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</si>
  <si>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</si>
  <si>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</si>
  <si>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</si>
  <si>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</si>
  <si>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</si>
  <si>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</si>
  <si>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</si>
  <si>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</si>
  <si>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</si>
  <si>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</si>
  <si>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</si>
  <si>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</si>
  <si>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</si>
  <si>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</si>
  <si>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</si>
  <si>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</si>
  <si>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</si>
  <si>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</si>
  <si>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</si>
  <si>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</si>
  <si>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</si>
  <si>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</si>
  <si>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</si>
  <si>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</si>
  <si>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</si>
  <si>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</si>
  <si>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</si>
  <si>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</si>
  <si>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</si>
  <si>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</si>
  <si>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</si>
  <si>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</si>
  <si>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</si>
  <si>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</si>
  <si>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</si>
  <si>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</si>
  <si>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</si>
  <si>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</si>
  <si>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</si>
  <si>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</si>
  <si>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</si>
  <si>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</si>
  <si>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</si>
  <si>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</si>
  <si>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</si>
  <si>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</si>
  <si>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</si>
  <si>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</si>
  <si>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</si>
  <si>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</si>
  <si>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</si>
  <si>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</si>
  <si>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</si>
  <si>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</si>
  <si>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</si>
  <si>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</si>
  <si>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</si>
  <si>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</si>
  <si>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</si>
  <si>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</si>
  <si>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</si>
  <si>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</si>
  <si>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</si>
  <si>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</si>
  <si>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</si>
  <si>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</si>
  <si>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</si>
  <si>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</si>
  <si>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</si>
  <si>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</si>
  <si>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</si>
  <si>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</si>
  <si>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</si>
  <si>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</si>
  <si>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</si>
  <si>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</si>
  <si>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</si>
  <si>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</si>
  <si>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</si>
  <si>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</si>
  <si>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</si>
  <si>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</si>
  <si>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</si>
  <si>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</si>
  <si>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</si>
  <si>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</si>
  <si>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</si>
  <si>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</si>
  <si>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</si>
  <si>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</si>
  <si>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</si>
  <si>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</si>
  <si>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</si>
  <si>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</si>
  <si>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</si>
  <si>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</si>
  <si>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</si>
  <si>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</si>
  <si>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</si>
  <si>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</si>
  <si>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</si>
  <si>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</si>
  <si>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</si>
  <si>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</si>
  <si>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</si>
  <si>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</si>
  <si>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</si>
  <si>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</si>
  <si>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</si>
  <si>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</si>
  <si>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</si>
  <si>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</si>
  <si>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</si>
  <si>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</si>
  <si>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</si>
  <si>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</si>
  <si>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</si>
  <si>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</si>
  <si>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</si>
  <si>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</si>
  <si>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</si>
  <si>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</si>
  <si>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</si>
  <si>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</si>
  <si>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</si>
  <si>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</si>
  <si>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</si>
  <si>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</si>
  <si>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</si>
  <si>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</si>
  <si>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</si>
  <si>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</si>
  <si>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</si>
  <si>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</si>
  <si>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</si>
  <si>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</si>
  <si>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</si>
  <si>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</si>
  <si>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</si>
  <si>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</si>
  <si>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</si>
  <si>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</si>
  <si>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</si>
  <si>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</si>
  <si>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</si>
  <si>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</si>
  <si>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</si>
  <si>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</si>
  <si>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</si>
  <si>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</si>
  <si>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</si>
  <si>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</si>
  <si>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</si>
  <si>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</si>
  <si>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</si>
  <si>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</si>
  <si>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</si>
  <si>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</si>
  <si>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</si>
  <si>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</si>
  <si>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</si>
  <si>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</si>
  <si>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</si>
  <si>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</si>
  <si>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</si>
  <si>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</si>
  <si>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</si>
  <si>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</si>
  <si>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</si>
  <si>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</si>
  <si>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</si>
  <si>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</si>
  <si>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</si>
  <si>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</si>
  <si>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</si>
  <si>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</si>
  <si>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</si>
  <si>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</si>
  <si>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</si>
  <si>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</si>
  <si>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</si>
  <si>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</si>
  <si>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</si>
  <si>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</si>
  <si>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</si>
  <si>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</si>
  <si>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</si>
  <si>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</si>
  <si>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</si>
  <si>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</si>
  <si>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</si>
  <si>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</si>
  <si>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</si>
  <si>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</si>
  <si>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</si>
  <si>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</si>
  <si>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</si>
  <si>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</si>
  <si>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</si>
  <si>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</si>
  <si>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</si>
  <si>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</si>
  <si>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</si>
  <si>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</si>
  <si>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</si>
  <si>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</si>
  <si>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</si>
  <si>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</si>
  <si>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</si>
  <si>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</si>
  <si>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</si>
  <si>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</si>
  <si>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</si>
  <si>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</si>
  <si>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</si>
  <si>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</si>
  <si>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</si>
  <si>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</si>
  <si>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</si>
  <si>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</si>
  <si>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</si>
  <si>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</si>
  <si>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</si>
  <si>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</si>
  <si>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</si>
  <si>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</si>
  <si>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</si>
  <si>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</si>
  <si>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</si>
  <si>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</si>
  <si>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</si>
  <si>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</si>
  <si>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</si>
  <si>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</si>
  <si>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</si>
  <si>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</si>
  <si>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</si>
  <si>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</si>
  <si>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</si>
  <si>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</si>
  <si>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</si>
  <si>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</si>
  <si>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</si>
  <si>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</si>
  <si>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</si>
  <si>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</si>
  <si>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</si>
  <si>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</si>
  <si>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</si>
  <si>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</si>
  <si>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</si>
  <si>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</si>
  <si>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</si>
  <si>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</si>
  <si>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</si>
  <si>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</si>
  <si>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</si>
  <si>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</si>
  <si>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</si>
  <si>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</si>
  <si>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</si>
  <si>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</si>
  <si>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</si>
  <si>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</si>
  <si>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</si>
  <si>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</si>
  <si>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</si>
  <si>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</si>
  <si>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</si>
  <si>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</si>
  <si>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</si>
  <si>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</si>
  <si>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</si>
  <si>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</si>
  <si>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</si>
  <si>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</si>
  <si>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</si>
  <si>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</si>
  <si>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</si>
  <si>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</si>
  <si>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</si>
  <si>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</si>
  <si>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</si>
  <si>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</si>
  <si>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</si>
  <si>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</si>
  <si>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</si>
  <si>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</si>
  <si>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</si>
  <si>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</si>
  <si>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</si>
  <si>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</si>
  <si>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</si>
  <si>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</si>
  <si>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</si>
  <si>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</si>
  <si>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</si>
  <si>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</si>
  <si>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</si>
  <si>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</si>
  <si>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</si>
  <si>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</si>
  <si>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</si>
  <si>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</si>
  <si>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</si>
  <si>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</si>
  <si>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</si>
  <si>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</si>
  <si>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</si>
  <si>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</si>
  <si>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</si>
  <si>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</si>
  <si>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</si>
  <si>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</si>
  <si>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</si>
  <si>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</si>
  <si>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</si>
  <si>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</si>
  <si>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</si>
  <si>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</si>
  <si>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</si>
  <si>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</si>
  <si>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</si>
  <si>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</si>
  <si>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</si>
  <si>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</si>
  <si>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</si>
  <si>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</si>
  <si>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</si>
  <si>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</si>
  <si>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</si>
  <si>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</si>
  <si>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</si>
  <si>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</si>
  <si>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</si>
  <si>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</si>
  <si>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</si>
  <si>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</si>
  <si>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</si>
  <si>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</si>
  <si>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</si>
  <si>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</si>
  <si>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</si>
  <si>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</si>
  <si>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</si>
  <si>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</si>
  <si>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</si>
  <si>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</si>
  <si>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</si>
  <si>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</si>
  <si>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</si>
  <si>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</si>
  <si>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</si>
  <si>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</si>
  <si>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</si>
  <si>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</si>
  <si>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</si>
  <si>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</si>
  <si>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</si>
  <si>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</si>
  <si>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</si>
  <si>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</si>
  <si>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</si>
  <si>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</si>
  <si>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</si>
  <si>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</si>
  <si>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</si>
  <si>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</si>
  <si>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</si>
  <si>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</si>
  <si>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</si>
  <si>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</si>
  <si>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</si>
  <si>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</si>
  <si>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</si>
  <si>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</si>
  <si>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</si>
  <si>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</si>
  <si>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</si>
  <si>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</si>
  <si>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</si>
  <si>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</si>
  <si>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</si>
  <si>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</si>
  <si>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</si>
  <si>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</si>
  <si>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</si>
  <si>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</si>
  <si>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</si>
  <si>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</si>
  <si>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</si>
  <si>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</si>
  <si>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</si>
  <si>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</si>
  <si>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</si>
  <si>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</si>
  <si>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</si>
  <si>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</si>
  <si>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</si>
  <si>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</si>
  <si>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</si>
  <si>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</si>
  <si>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</si>
  <si>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</si>
  <si>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</si>
  <si>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</si>
  <si>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</si>
  <si>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</si>
  <si>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</si>
  <si>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</si>
  <si>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</si>
  <si>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</si>
  <si>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</si>
  <si>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</si>
  <si>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</si>
  <si>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</si>
  <si>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</si>
  <si>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</si>
  <si>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</si>
  <si>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</si>
  <si>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</si>
  <si>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</si>
  <si>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</si>
  <si>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</si>
  <si>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</si>
  <si>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</si>
  <si>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</si>
  <si>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</si>
  <si>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</si>
  <si>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</si>
  <si>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</si>
  <si>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</si>
  <si>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</si>
  <si>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</si>
  <si>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</si>
  <si>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</si>
  <si>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</si>
  <si>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</si>
  <si>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</si>
  <si>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</si>
  <si>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</si>
  <si>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</si>
  <si>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</si>
  <si>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</si>
  <si>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</si>
  <si>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</si>
  <si>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</si>
  <si>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</si>
  <si>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</si>
  <si>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</si>
  <si>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</si>
  <si>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</si>
  <si>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</si>
  <si>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</si>
  <si>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</si>
  <si>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</si>
  <si>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</si>
  <si>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</si>
  <si>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</si>
  <si>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</si>
  <si>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</si>
  <si>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</si>
  <si>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</si>
  <si>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</si>
  <si>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</si>
  <si>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</si>
  <si>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</si>
  <si>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</si>
  <si>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</si>
  <si>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</si>
  <si>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</si>
  <si>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</si>
  <si>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</si>
  <si>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</si>
  <si>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</si>
  <si>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</si>
  <si>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</si>
  <si>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</si>
  <si>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</si>
  <si>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</si>
  <si>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</si>
  <si>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</si>
  <si>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</si>
  <si>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</si>
  <si>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</si>
  <si>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</si>
  <si>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</si>
  <si>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</si>
  <si>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</si>
  <si>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</si>
  <si>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</si>
  <si>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</si>
  <si>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</si>
  <si>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</si>
  <si>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</si>
  <si>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</si>
  <si>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</si>
  <si>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</si>
  <si>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</si>
  <si>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</si>
  <si>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</si>
  <si>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</si>
  <si>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</si>
  <si>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</si>
  <si>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</si>
  <si>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</si>
  <si>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</si>
  <si>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</si>
  <si>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</si>
  <si>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</si>
  <si>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</si>
  <si>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</si>
  <si>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</si>
  <si>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</si>
  <si>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</si>
  <si>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</si>
  <si>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</si>
  <si>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</si>
  <si>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</si>
  <si>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</si>
  <si>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</si>
  <si>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</si>
  <si>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</si>
  <si>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</si>
  <si>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</si>
  <si>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</si>
  <si>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</si>
  <si>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</si>
  <si>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</si>
  <si>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</si>
  <si>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</si>
  <si>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</si>
  <si>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</si>
  <si>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</si>
  <si>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</si>
  <si>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</si>
  <si>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</si>
  <si>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</si>
  <si>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</si>
  <si>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</si>
  <si>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</si>
  <si>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</si>
  <si>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</si>
  <si>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</si>
  <si>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</si>
  <si>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</si>
  <si>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</si>
  <si>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</si>
  <si>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</si>
  <si>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</si>
  <si>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</si>
  <si>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</si>
  <si>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</si>
  <si>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</si>
  <si>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</si>
  <si>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</si>
  <si>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</si>
  <si>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</si>
  <si>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</si>
  <si>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</si>
  <si>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</si>
  <si>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</si>
  <si>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</si>
  <si>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</si>
  <si>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</si>
  <si>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</si>
  <si>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</si>
  <si>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</si>
  <si>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</si>
  <si>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</si>
  <si>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</si>
  <si>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</si>
  <si>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</si>
  <si>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</si>
  <si>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</si>
  <si>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</si>
  <si>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</si>
  <si>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</si>
  <si>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</si>
  <si>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</si>
  <si>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</si>
  <si>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</si>
  <si>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</si>
  <si>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</si>
  <si>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</si>
  <si>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</si>
  <si>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</si>
  <si>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</si>
  <si>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</si>
  <si>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</si>
  <si>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</si>
  <si>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</si>
  <si>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</si>
  <si>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</si>
  <si>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</si>
  <si>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</si>
  <si>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</si>
  <si>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</si>
  <si>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</si>
  <si>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</si>
  <si>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</si>
  <si>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</si>
  <si>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</si>
  <si>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</si>
  <si>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</si>
  <si>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</si>
  <si>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</si>
  <si>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</si>
  <si>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</si>
  <si>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</si>
  <si>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</si>
  <si>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</si>
  <si>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</si>
  <si>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</si>
  <si>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</si>
  <si>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</si>
  <si>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</si>
  <si>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</si>
  <si>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</si>
  <si>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</si>
  <si>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</si>
  <si>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</si>
  <si>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</si>
  <si>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</si>
  <si>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</si>
  <si>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</si>
  <si>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</si>
  <si>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</si>
  <si>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</si>
  <si>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</si>
  <si>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</si>
  <si>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</si>
  <si>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</si>
  <si>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</si>
  <si>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</si>
  <si>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</si>
  <si>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</si>
  <si>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</si>
  <si>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</si>
  <si>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</si>
  <si>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</si>
  <si>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</si>
  <si>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</si>
  <si>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</si>
  <si>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</si>
  <si>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</si>
  <si>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</si>
  <si>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</si>
  <si>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</si>
  <si>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</si>
  <si>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</si>
  <si>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</si>
  <si>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</si>
  <si>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</si>
  <si>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</si>
  <si>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</si>
  <si>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</si>
  <si>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</si>
  <si>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</si>
  <si>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</si>
  <si>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</si>
  <si>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</si>
  <si>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</si>
  <si>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</si>
  <si>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</si>
  <si>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</si>
  <si>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</si>
  <si>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</si>
  <si>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</si>
  <si>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</si>
  <si>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</si>
  <si>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</si>
  <si>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</si>
  <si>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</si>
  <si>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</si>
  <si>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</si>
  <si>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</si>
  <si>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</si>
  <si>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</si>
  <si>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</si>
  <si>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</si>
  <si>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</si>
  <si>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</si>
  <si>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</si>
  <si>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</si>
  <si>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</si>
  <si>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</si>
  <si>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</si>
  <si>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</si>
  <si>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</si>
  <si>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</si>
  <si>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</si>
  <si>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</si>
  <si>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</si>
  <si>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</si>
  <si>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</si>
  <si>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</si>
  <si>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</si>
  <si>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</si>
  <si>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</si>
  <si>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</si>
  <si>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</si>
  <si>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</si>
  <si>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</si>
  <si>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</si>
  <si>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</si>
  <si>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</si>
  <si>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</si>
  <si>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</si>
  <si>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</si>
  <si>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</si>
  <si>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</si>
  <si>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</si>
  <si>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</si>
  <si>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</si>
  <si>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</si>
  <si>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</si>
  <si>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</si>
  <si>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</si>
  <si>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</si>
  <si>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</si>
  <si>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</si>
  <si>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</si>
  <si>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</si>
  <si>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</si>
  <si>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</si>
  <si>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</si>
  <si>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</si>
  <si>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</si>
  <si>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</si>
  <si>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</si>
  <si>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</si>
  <si>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</si>
  <si>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</si>
  <si>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</si>
  <si>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</si>
  <si>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</si>
  <si>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</si>
  <si>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</si>
  <si>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</si>
  <si>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</si>
  <si>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</si>
  <si>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</si>
  <si>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</si>
  <si>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</si>
  <si>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</si>
  <si>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</si>
  <si>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</si>
  <si>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</si>
  <si>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</si>
  <si>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</si>
  <si>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</si>
  <si>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</si>
  <si>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</si>
  <si>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</si>
  <si>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</si>
  <si>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</si>
  <si>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</si>
  <si>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</si>
  <si>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</si>
  <si>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</si>
  <si>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</si>
  <si>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</si>
  <si>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</si>
  <si>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</si>
  <si>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</si>
  <si>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</si>
  <si>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</si>
  <si>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</si>
  <si>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</si>
  <si>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</si>
  <si>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</si>
  <si>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</si>
  <si>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</si>
  <si>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</si>
  <si>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</si>
  <si>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</si>
  <si>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</si>
  <si>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</si>
  <si>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</si>
  <si>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</si>
  <si>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</si>
  <si>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</si>
  <si>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</si>
  <si>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</si>
  <si>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</si>
  <si>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</si>
  <si>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</si>
  <si>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</si>
  <si>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</si>
  <si>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</si>
  <si>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</si>
  <si>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</si>
  <si>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</si>
  <si>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</si>
  <si>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</si>
  <si>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</si>
  <si>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</si>
  <si>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</si>
  <si>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</si>
  <si>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</si>
  <si>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</si>
  <si>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</si>
  <si>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</si>
  <si>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</si>
  <si>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</si>
  <si>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</si>
  <si>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</si>
  <si>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</si>
  <si>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</si>
  <si>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</si>
  <si>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</si>
  <si>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</si>
  <si>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</si>
  <si>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</si>
  <si>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</si>
  <si>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</si>
  <si>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</si>
  <si>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</si>
  <si>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</si>
  <si>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</si>
  <si>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</si>
  <si>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</si>
  <si>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</si>
  <si>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</si>
  <si>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</si>
  <si>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</si>
  <si>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</si>
  <si>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</si>
  <si>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</si>
  <si>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</si>
  <si>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</si>
  <si>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</si>
  <si>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</si>
  <si>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</si>
  <si>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</si>
  <si>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</si>
  <si>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</si>
  <si>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</si>
  <si>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</si>
  <si>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</si>
  <si>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</si>
  <si>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</si>
  <si>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</si>
  <si>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</si>
  <si>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</si>
  <si>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</si>
  <si>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</si>
  <si>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</si>
  <si>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</si>
  <si>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</si>
  <si>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</si>
  <si>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</si>
  <si>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</si>
  <si>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</si>
  <si>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</si>
  <si>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</si>
  <si>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</si>
  <si>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</si>
  <si>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</si>
  <si>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</si>
  <si>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</si>
  <si>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</si>
  <si>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</si>
  <si>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</si>
  <si>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</si>
  <si>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</si>
  <si>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</si>
  <si>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</si>
  <si>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</si>
  <si>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</si>
  <si>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</si>
  <si>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</si>
  <si>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</si>
  <si>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</si>
  <si>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</si>
  <si>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</si>
  <si>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</si>
  <si>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</si>
  <si>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</si>
  <si>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</si>
  <si>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</si>
  <si>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</si>
  <si>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</si>
  <si>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</si>
  <si>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</si>
  <si>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</si>
  <si>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</si>
  <si>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</si>
  <si>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</si>
  <si>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</si>
  <si>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</si>
  <si>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</si>
  <si>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</si>
  <si>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</si>
  <si>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</si>
  <si>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</si>
  <si>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</si>
  <si>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</si>
  <si>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</si>
  <si>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</si>
  <si>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</si>
  <si>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</si>
  <si>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</si>
  <si>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</si>
  <si>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</si>
  <si>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</si>
  <si>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</si>
  <si>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</si>
  <si>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</si>
  <si>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</si>
  <si>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</si>
  <si>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</si>
  <si>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</si>
  <si>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</si>
  <si>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</si>
  <si>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</si>
  <si>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</si>
  <si>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</si>
  <si>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</si>
  <si>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</si>
  <si>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</si>
  <si>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</si>
  <si>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</si>
  <si>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</si>
  <si>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</si>
  <si>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</si>
  <si>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</si>
  <si>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</si>
  <si>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</si>
  <si>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</si>
  <si>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</si>
  <si>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</si>
  <si>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</si>
  <si>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</si>
  <si>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</si>
  <si>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</si>
  <si>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</si>
  <si>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</si>
  <si>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</si>
  <si>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</si>
  <si>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</si>
  <si>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</si>
  <si>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</si>
  <si>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</si>
  <si>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</si>
  <si>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</si>
  <si>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</si>
  <si>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</si>
  <si>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</si>
  <si>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</si>
  <si>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</si>
  <si>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</si>
  <si>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</si>
  <si>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</si>
  <si>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</si>
  <si>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</si>
  <si>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</si>
  <si>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</si>
  <si>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</si>
  <si>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</si>
  <si>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</si>
  <si>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</si>
  <si>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</si>
  <si>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</si>
  <si>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</si>
  <si>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</si>
  <si>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</si>
  <si>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</si>
  <si>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</si>
  <si>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</si>
  <si>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</si>
  <si>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</si>
  <si>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</si>
  <si>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</si>
  <si>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</si>
  <si>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</si>
  <si>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</si>
  <si>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</si>
  <si>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</si>
  <si>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</si>
  <si>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</si>
  <si>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</si>
  <si>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</si>
  <si>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</si>
  <si>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</si>
  <si>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</si>
  <si>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</si>
  <si>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</si>
  <si>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</si>
  <si>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</si>
  <si>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</si>
  <si>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</si>
  <si>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</si>
  <si>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</si>
  <si>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</si>
  <si>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</si>
  <si>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</si>
  <si>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</si>
  <si>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</si>
  <si>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</si>
  <si>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</si>
  <si>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</si>
  <si>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</si>
  <si>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</si>
  <si>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</si>
  <si>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</si>
  <si>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</si>
  <si>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</si>
  <si>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</si>
  <si>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</si>
  <si>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</si>
  <si>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</si>
  <si>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</si>
  <si>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</si>
  <si>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</si>
  <si>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</si>
  <si>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</si>
  <si>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</si>
  <si>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</si>
  <si>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</si>
  <si>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</si>
  <si>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</si>
  <si>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</si>
  <si>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</si>
  <si>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</si>
  <si>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</si>
  <si>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</si>
  <si>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</si>
  <si>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</si>
  <si>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</si>
  <si>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</si>
  <si>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</si>
  <si>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</si>
  <si>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</si>
  <si>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</si>
  <si>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</si>
  <si>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</si>
  <si>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</si>
  <si>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</si>
  <si>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</si>
  <si>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</si>
  <si>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</si>
  <si>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</si>
  <si>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</si>
  <si>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</si>
  <si>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</si>
  <si>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</si>
  <si>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</si>
  <si>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</si>
  <si>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</si>
  <si>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</si>
  <si>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</si>
  <si>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</si>
  <si>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</si>
  <si>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</si>
  <si>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</si>
  <si>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</si>
  <si>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</si>
  <si>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</si>
  <si>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</si>
  <si>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</si>
  <si>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</si>
  <si>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</si>
  <si>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</si>
  <si>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</si>
  <si>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</si>
  <si>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</si>
  <si>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</si>
  <si>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</si>
  <si>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</si>
  <si>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</si>
  <si>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</si>
  <si>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</si>
  <si>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</si>
  <si>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</si>
  <si>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</si>
  <si>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</si>
  <si>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</si>
  <si>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</si>
  <si>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</si>
  <si>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</si>
  <si>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</si>
  <si>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</si>
  <si>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</si>
  <si>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</si>
  <si>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</si>
  <si>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</si>
  <si>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</si>
  <si>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</si>
  <si>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</si>
  <si>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</si>
  <si>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</si>
  <si>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</si>
  <si>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</si>
  <si>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</si>
  <si>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</si>
  <si>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</si>
  <si>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</si>
  <si>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</si>
  <si>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</si>
  <si>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</si>
  <si>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</si>
  <si>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</si>
  <si>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</si>
  <si>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</si>
  <si>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</si>
  <si>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</si>
  <si>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</si>
  <si>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</si>
  <si>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</si>
  <si>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</si>
  <si>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</si>
  <si>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</si>
  <si>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</si>
  <si>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</si>
  <si>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</si>
  <si>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</si>
  <si>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</si>
  <si>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</si>
  <si>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</si>
  <si>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</si>
  <si>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</si>
  <si>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</si>
  <si>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</si>
  <si>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</si>
  <si>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</si>
  <si>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</si>
  <si>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</si>
  <si>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</si>
  <si>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</si>
  <si>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</si>
  <si>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</si>
  <si>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</si>
  <si>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</si>
  <si>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</si>
  <si>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</si>
  <si>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</si>
  <si>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</si>
  <si>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</si>
  <si>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</si>
  <si>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</si>
  <si>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</si>
  <si>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</si>
  <si>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</si>
  <si>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</si>
  <si>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</si>
  <si>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</si>
  <si>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</si>
  <si>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</si>
  <si>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</si>
  <si>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</si>
  <si>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</si>
  <si>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</si>
  <si>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</si>
  <si>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</si>
  <si>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</si>
  <si>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</si>
  <si>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</si>
  <si>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</si>
  <si>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</si>
  <si>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</si>
  <si>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</si>
  <si>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</si>
  <si>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</si>
  <si>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</si>
  <si>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</si>
  <si>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</si>
  <si>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</si>
  <si>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</si>
  <si>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</si>
  <si>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</si>
  <si>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</si>
  <si>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</si>
  <si>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</si>
  <si>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</si>
  <si>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</si>
  <si>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</si>
  <si>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</si>
  <si>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</si>
  <si>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</si>
  <si>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</si>
  <si>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</si>
  <si>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</si>
  <si>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</si>
  <si>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</si>
  <si>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</si>
  <si>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</si>
  <si>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</si>
  <si>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</si>
  <si>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</si>
  <si>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</si>
  <si>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</si>
  <si>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</si>
  <si>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</si>
  <si>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</si>
  <si>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</si>
  <si>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</si>
  <si>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</si>
  <si>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</si>
  <si>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</si>
  <si>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</si>
  <si>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</si>
  <si>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</si>
  <si>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</si>
  <si>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</si>
  <si>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</si>
  <si>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</si>
  <si>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</si>
  <si>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</si>
  <si>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</si>
  <si>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</si>
  <si>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</si>
  <si>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</si>
  <si>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</si>
  <si>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</si>
  <si>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</si>
  <si>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</si>
  <si>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</si>
  <si>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</si>
  <si>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</si>
  <si>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</si>
  <si>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</si>
  <si>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</si>
  <si>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</si>
  <si>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</si>
  <si>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</si>
  <si>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</si>
  <si>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</si>
  <si>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</si>
  <si>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</si>
  <si>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</si>
  <si>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</si>
  <si>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</si>
  <si>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</si>
  <si>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</si>
  <si>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</si>
  <si>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</si>
  <si>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</si>
  <si>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</si>
  <si>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</si>
  <si>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</si>
  <si>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</si>
  <si>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</si>
  <si>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</si>
  <si>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</si>
  <si>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</si>
  <si>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</si>
  <si>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</si>
  <si>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</si>
  <si>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</si>
  <si>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</si>
  <si>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</si>
  <si>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</si>
  <si>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</si>
  <si>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</si>
  <si>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</si>
  <si>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</si>
  <si>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</si>
  <si>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</si>
  <si>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</si>
  <si>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</si>
  <si>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</si>
  <si>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</si>
  <si>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</si>
  <si>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</si>
  <si>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</si>
  <si>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</si>
  <si>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</si>
  <si>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</si>
  <si>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</si>
  <si>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</si>
  <si>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</si>
  <si>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</si>
  <si>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</si>
  <si>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</si>
  <si>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</si>
  <si>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</si>
  <si>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</si>
  <si>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</si>
  <si>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</si>
  <si>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</si>
  <si>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</si>
  <si>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</si>
  <si>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</si>
  <si>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</si>
  <si>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</si>
  <si>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</si>
  <si>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</si>
  <si>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</si>
  <si>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</si>
  <si>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</si>
  <si>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</si>
  <si>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</si>
  <si>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</si>
  <si>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</si>
  <si>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</si>
  <si>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</si>
  <si>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</si>
  <si>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</si>
  <si>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</si>
  <si>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</si>
  <si>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</si>
  <si>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</si>
  <si>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</si>
  <si>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</si>
  <si>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</si>
  <si>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</si>
  <si>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</si>
  <si>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</si>
  <si>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</si>
  <si>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</si>
  <si>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</si>
  <si>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</si>
  <si>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</si>
  <si>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</si>
  <si>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</si>
  <si>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</si>
  <si>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</si>
  <si>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</si>
  <si>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</si>
  <si>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</si>
  <si>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</si>
  <si>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</si>
  <si>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</si>
  <si>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</si>
  <si>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</si>
  <si>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</si>
  <si>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</si>
  <si>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</si>
  <si>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</si>
  <si>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</si>
  <si>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</si>
  <si>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</si>
  <si>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</si>
  <si>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</si>
  <si>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</si>
  <si>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</si>
  <si>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</si>
  <si>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</si>
  <si>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</si>
  <si>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</si>
  <si>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</si>
  <si>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</si>
  <si>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</si>
  <si>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</si>
  <si>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</si>
  <si>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</si>
  <si>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</si>
  <si>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</si>
  <si>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</si>
  <si>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</si>
  <si>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</si>
  <si>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</si>
  <si>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</si>
  <si>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</si>
  <si>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</si>
  <si>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</si>
  <si>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</si>
  <si>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</si>
  <si>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</si>
  <si>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</si>
  <si>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</si>
  <si>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</si>
  <si>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</si>
  <si>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</si>
  <si>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</si>
  <si>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</si>
  <si>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</si>
  <si>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</si>
  <si>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</si>
  <si>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</si>
  <si>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</si>
  <si>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</si>
  <si>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</si>
  <si>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</si>
  <si>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</si>
  <si>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</si>
  <si>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</si>
  <si>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</si>
  <si>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</si>
  <si>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</si>
  <si>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</si>
  <si>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</si>
  <si>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</si>
  <si>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</si>
  <si>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</si>
  <si>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</si>
  <si>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</si>
  <si>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</si>
  <si>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</si>
  <si>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</si>
  <si>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</si>
  <si>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</si>
  <si>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</si>
  <si>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</si>
  <si>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</si>
  <si>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</si>
  <si>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</si>
  <si>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</si>
  <si>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</si>
  <si>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</si>
  <si>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</si>
  <si>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</si>
  <si>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</si>
  <si>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</si>
  <si>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</si>
  <si>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</si>
  <si>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</si>
  <si>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</si>
  <si>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</si>
  <si>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</si>
  <si>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</si>
  <si>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</si>
  <si>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</si>
  <si>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</si>
  <si>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</si>
  <si>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</si>
  <si>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</si>
  <si>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</si>
  <si>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</si>
  <si>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</si>
  <si>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</si>
  <si>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</si>
  <si>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</si>
  <si>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</si>
  <si>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</si>
  <si>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</si>
  <si>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</si>
  <si>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</si>
  <si>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</si>
  <si>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</si>
  <si>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</si>
  <si>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</si>
  <si>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</si>
  <si>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</si>
  <si>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</si>
  <si>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</si>
  <si>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</si>
  <si>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</si>
  <si>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</si>
  <si>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</si>
  <si>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</si>
  <si>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</si>
  <si>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</si>
  <si>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</si>
  <si>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</si>
  <si>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</si>
  <si>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</si>
  <si>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</si>
  <si>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</si>
  <si>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</si>
  <si>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</si>
  <si>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</si>
  <si>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</si>
  <si>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</si>
  <si>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</si>
  <si>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</si>
  <si>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</si>
  <si>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</si>
  <si>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</si>
  <si>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</si>
  <si>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</si>
  <si>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</si>
  <si>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</si>
  <si>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</si>
  <si>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</si>
  <si>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</si>
  <si>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</si>
  <si>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</si>
  <si>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</si>
  <si>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</si>
  <si>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</si>
  <si>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</si>
  <si>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</si>
  <si>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</si>
  <si>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</si>
  <si>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</si>
  <si>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</si>
  <si>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</si>
  <si>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</si>
  <si>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</si>
  <si>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</si>
  <si>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</si>
  <si>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</si>
  <si>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</si>
  <si>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</si>
  <si>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</si>
  <si>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</si>
  <si>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</si>
  <si>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</si>
  <si>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</si>
  <si>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</si>
  <si>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</si>
  <si>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</si>
  <si>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</si>
  <si>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</si>
  <si>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</si>
  <si>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</si>
  <si>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</si>
  <si>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</si>
  <si>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</si>
  <si>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</si>
  <si>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</si>
  <si>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</si>
  <si>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</si>
  <si>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</si>
  <si>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</si>
  <si>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</si>
  <si>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</si>
  <si>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</si>
  <si>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</si>
  <si>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</si>
  <si>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</si>
  <si>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</si>
  <si>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</si>
  <si>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</si>
  <si>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</si>
  <si>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</si>
  <si>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</si>
  <si>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</si>
  <si>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</si>
  <si>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</si>
  <si>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</si>
  <si>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</si>
  <si>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</si>
  <si>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</si>
  <si>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</si>
  <si>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</si>
  <si>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</si>
  <si>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</si>
  <si>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</si>
  <si>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</si>
  <si>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</si>
  <si>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</si>
  <si>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</si>
  <si>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</si>
  <si>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</si>
  <si>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</si>
  <si>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</si>
  <si>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</si>
  <si>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</si>
  <si>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</si>
  <si>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</si>
  <si>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</si>
  <si>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</si>
  <si>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</si>
  <si>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</si>
  <si>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</si>
  <si>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</si>
  <si>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</si>
  <si>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</si>
  <si>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</si>
  <si>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</si>
  <si>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</si>
  <si>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</si>
  <si>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</si>
  <si>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</si>
  <si>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</si>
  <si>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</si>
  <si>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</si>
  <si>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</si>
  <si>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</si>
  <si>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</si>
  <si>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</si>
  <si>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</si>
  <si>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</si>
  <si>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</si>
  <si>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</si>
  <si>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</si>
  <si>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</si>
  <si>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</si>
  <si>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</si>
  <si>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</si>
  <si>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</si>
  <si>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</si>
  <si>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</si>
  <si>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</si>
  <si>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</si>
  <si>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</si>
  <si>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</si>
  <si>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</si>
  <si>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</si>
  <si>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</si>
  <si>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</si>
  <si>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</si>
  <si>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</si>
  <si>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</si>
  <si>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</si>
  <si>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</si>
  <si>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</si>
  <si>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</si>
  <si>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</si>
  <si>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</si>
  <si>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</si>
  <si>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</si>
  <si>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</si>
  <si>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</si>
  <si>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</si>
  <si>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</si>
  <si>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</si>
  <si>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</si>
  <si>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</si>
  <si>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</si>
  <si>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</si>
  <si>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</si>
  <si>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</si>
  <si>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</si>
  <si>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</si>
  <si>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</si>
  <si>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</si>
  <si>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</si>
  <si>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</si>
  <si>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</si>
  <si>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</si>
  <si>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</si>
  <si>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</si>
  <si>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</si>
  <si>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</si>
  <si>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</si>
  <si>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</si>
  <si>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</si>
  <si>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</si>
  <si>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</si>
  <si>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</si>
  <si>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</si>
  <si>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</si>
  <si>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</si>
  <si>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</si>
  <si>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</si>
  <si>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</si>
  <si>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</si>
  <si>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</si>
  <si>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</si>
  <si>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</si>
  <si>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</si>
  <si>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</si>
  <si>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</si>
  <si>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</si>
  <si>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</si>
  <si>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</si>
  <si>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</si>
  <si>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</si>
  <si>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</si>
  <si>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</si>
  <si>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</si>
  <si>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</si>
  <si>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</si>
  <si>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</si>
  <si>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</si>
  <si>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</si>
  <si>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</si>
  <si>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</si>
  <si>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</si>
  <si>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</si>
  <si>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</si>
  <si>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</si>
  <si>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</si>
  <si>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</si>
  <si>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</si>
  <si>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</si>
  <si>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</si>
  <si>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</si>
  <si>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</si>
  <si>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</si>
  <si>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</si>
  <si>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</si>
  <si>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</si>
  <si>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</si>
  <si>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</si>
  <si>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</si>
  <si>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</si>
  <si>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</si>
  <si>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</si>
  <si>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</si>
  <si>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</si>
  <si>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</si>
  <si>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</si>
  <si>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</si>
  <si>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</si>
  <si>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</si>
  <si>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</si>
  <si>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</si>
  <si>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</si>
  <si>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</si>
  <si>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</si>
  <si>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</si>
  <si>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</si>
  <si>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</si>
  <si>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</si>
  <si>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</si>
  <si>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</si>
  <si>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</si>
  <si>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</si>
  <si>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</si>
  <si>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</si>
  <si>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</si>
  <si>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</si>
  <si>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</si>
  <si>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</si>
  <si>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</si>
  <si>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</si>
  <si>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</si>
  <si>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ZA ODGOJ DJECE I MLADEŽI OSIJEK</t>
  </si>
  <si>
    <t>VINKOVAČKA 61</t>
  </si>
  <si>
    <t>ĆOSIĆ MARIJA</t>
  </si>
  <si>
    <t>031 274 272</t>
  </si>
  <si>
    <t>031 273432</t>
  </si>
  <si>
    <t>dom-mladezi-uprava@os.t-com.hr</t>
  </si>
  <si>
    <t>GORAN TUBIĆ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</si>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</sst>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796875" defaultRowHeight="12.5" x14ac:dyDescent="0.25"/>
  <cols>
    <col min="1" max="2" width="5.1796875" style="48" customWidth="1"/>
    <col min="3" max="6" width="17.54296875" style="48" customWidth="1"/>
    <col min="7" max="9" width="17.54296875" style="49" customWidth="1"/>
    <col min="10" max="10" width="17.54296875" style="350" customWidth="1"/>
    <col min="11" max="12" width="17.54296875" style="50" customWidth="1"/>
    <col min="13" max="16384" width="9.17968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8585068</v>
      </c>
      <c r="D2" s="63">
        <f>PRRAS!E12</f>
        <v>8323126</v>
      </c>
      <c r="E2" s="63"/>
      <c r="F2" s="63"/>
      <c r="G2" s="64">
        <f t="shared" ref="G2:G65" si="0">(B2/1000)*(C2*1+D2*2)</f>
        <v>25231.32</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07278</v>
      </c>
      <c r="L10" s="50">
        <f>INT(VALUE(RefStr!B6))</f>
        <v>7278</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03014428</v>
      </c>
      <c r="L11" s="50">
        <f>INT(VALUE(RefStr!B8))</f>
        <v>3014428</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ODGOJ DJECE I MLADEŽI OSIJEK</v>
      </c>
      <c r="L12" s="50">
        <f>LEN(Skriveni!K12)</f>
        <v>35</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VINKOVAČKA 61</v>
      </c>
      <c r="L15" s="50">
        <f>LEN(Skriveni!K15)</f>
        <v>13</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8790</v>
      </c>
      <c r="L17" s="50">
        <f>INT(VALUE(RefStr!B18))</f>
        <v>8790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102</v>
      </c>
      <c r="L18" s="50">
        <f>INT(VALUE(RefStr!B20))</f>
        <v>102</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61997429886</v>
      </c>
      <c r="L21" s="50">
        <f>INT(VALUE(RefStr!K14))</f>
        <v>61997429886</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ĆOSIĆ MARIJA</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031 274 272</v>
      </c>
      <c r="L23" s="50">
        <f>LEN(RefStr!H27)</f>
        <v>11</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031 273432</v>
      </c>
      <c r="L24" s="50">
        <f>LEN(RefStr!K27)</f>
        <v>10</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dom-mladezi-uprava@os.t-com.hr</v>
      </c>
      <c r="L25" s="50">
        <f>LEN(RefStr!H29)</f>
        <v>30</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dom-mladezi-uprava@os.t-com.hr</v>
      </c>
      <c r="L26" s="50">
        <f>LEN(RefStr!H31)</f>
        <v>30</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GORAN TUBIĆ</v>
      </c>
      <c r="L27" s="50">
        <f>LEN(RefStr!H33)</f>
        <v>11</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137.571.611,04</v>
      </c>
      <c r="L28" s="50">
        <f>SUM(G2:G1561)</f>
        <v>137571611.03599992</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88913251.317000017</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37826892.835999988</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10016984.195999999</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30151.184000000001</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784331.50300000003</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834922</v>
      </c>
      <c r="D46" s="58">
        <f>PRRAS!E56</f>
        <v>25734</v>
      </c>
      <c r="E46" s="58">
        <v>0</v>
      </c>
      <c r="F46" s="58">
        <v>0</v>
      </c>
      <c r="G46" s="59">
        <f t="shared" si="0"/>
        <v>39887.549999999996</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0</v>
      </c>
      <c r="D64" s="58">
        <f>PRRAS!E74</f>
        <v>0</v>
      </c>
      <c r="E64" s="58">
        <v>0</v>
      </c>
      <c r="F64" s="58">
        <v>0</v>
      </c>
      <c r="G64" s="59">
        <f t="shared" si="0"/>
        <v>0</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834922</v>
      </c>
      <c r="D70" s="58">
        <f>PRRAS!E80</f>
        <v>25734</v>
      </c>
      <c r="E70" s="58">
        <v>0</v>
      </c>
      <c r="F70" s="58">
        <v>0</v>
      </c>
      <c r="G70" s="59">
        <f t="shared" si="2"/>
        <v>61160.91</v>
      </c>
      <c r="H70" s="59">
        <f t="shared" si="3"/>
        <v>0</v>
      </c>
      <c r="I70" s="60">
        <v>0</v>
      </c>
    </row>
    <row r="71" spans="1:9" x14ac:dyDescent="0.25">
      <c r="A71" s="57">
        <v>151</v>
      </c>
      <c r="B71" s="58">
        <f>PRRAS!C81</f>
        <v>70</v>
      </c>
      <c r="C71" s="58">
        <f>PRRAS!D81</f>
        <v>7707</v>
      </c>
      <c r="D71" s="58">
        <f>PRRAS!E81</f>
        <v>25734</v>
      </c>
      <c r="E71" s="58">
        <v>0</v>
      </c>
      <c r="F71" s="58">
        <v>0</v>
      </c>
      <c r="G71" s="59">
        <f t="shared" si="2"/>
        <v>4142.25</v>
      </c>
      <c r="H71" s="59">
        <f t="shared" si="3"/>
        <v>0</v>
      </c>
      <c r="I71" s="60">
        <v>0</v>
      </c>
    </row>
    <row r="72" spans="1:9" x14ac:dyDescent="0.25">
      <c r="A72" s="57">
        <v>151</v>
      </c>
      <c r="B72" s="58">
        <f>PRRAS!C82</f>
        <v>71</v>
      </c>
      <c r="C72" s="58">
        <f>PRRAS!D82</f>
        <v>827215</v>
      </c>
      <c r="D72" s="58">
        <f>PRRAS!E82</f>
        <v>0</v>
      </c>
      <c r="E72" s="58">
        <v>0</v>
      </c>
      <c r="F72" s="58">
        <v>0</v>
      </c>
      <c r="G72" s="59">
        <f t="shared" si="2"/>
        <v>58732.264999999992</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35159</v>
      </c>
      <c r="D106" s="58">
        <f>PRRAS!E116</f>
        <v>20481</v>
      </c>
      <c r="E106" s="58">
        <v>0</v>
      </c>
      <c r="F106" s="58">
        <v>0</v>
      </c>
      <c r="G106" s="59">
        <f t="shared" si="2"/>
        <v>7992.7049999999999</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35159</v>
      </c>
      <c r="D112" s="58">
        <f>PRRAS!E122</f>
        <v>20481</v>
      </c>
      <c r="E112" s="58">
        <v>0</v>
      </c>
      <c r="F112" s="58">
        <v>0</v>
      </c>
      <c r="G112" s="59">
        <f t="shared" si="2"/>
        <v>8449.4310000000005</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35159</v>
      </c>
      <c r="D117" s="58">
        <f>PRRAS!E127</f>
        <v>20481</v>
      </c>
      <c r="E117" s="58">
        <v>0</v>
      </c>
      <c r="F117" s="58">
        <v>0</v>
      </c>
      <c r="G117" s="59">
        <f t="shared" si="2"/>
        <v>8830.0360000000001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63488</v>
      </c>
      <c r="D124" s="58">
        <f>PRRAS!E134</f>
        <v>30901</v>
      </c>
      <c r="E124" s="58">
        <v>0</v>
      </c>
      <c r="F124" s="58">
        <v>0</v>
      </c>
      <c r="G124" s="59">
        <f t="shared" si="2"/>
        <v>15410.67</v>
      </c>
      <c r="H124" s="59">
        <f t="shared" si="3"/>
        <v>0</v>
      </c>
      <c r="I124" s="60">
        <v>0</v>
      </c>
    </row>
    <row r="125" spans="1:9" x14ac:dyDescent="0.25">
      <c r="A125" s="57">
        <v>151</v>
      </c>
      <c r="B125" s="58">
        <f>PRRAS!C135</f>
        <v>124</v>
      </c>
      <c r="C125" s="58">
        <f>PRRAS!D135</f>
        <v>30863</v>
      </c>
      <c r="D125" s="58">
        <f>PRRAS!E135</f>
        <v>22710</v>
      </c>
      <c r="E125" s="58">
        <v>0</v>
      </c>
      <c r="F125" s="58">
        <v>0</v>
      </c>
      <c r="G125" s="59">
        <f t="shared" si="2"/>
        <v>9459.0920000000006</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30863</v>
      </c>
      <c r="D127" s="58">
        <f>PRRAS!E137</f>
        <v>22710</v>
      </c>
      <c r="E127" s="58">
        <v>0</v>
      </c>
      <c r="F127" s="58">
        <v>0</v>
      </c>
      <c r="G127" s="59">
        <f t="shared" si="2"/>
        <v>9611.6579999999994</v>
      </c>
      <c r="H127" s="59">
        <f t="shared" si="3"/>
        <v>0</v>
      </c>
      <c r="I127" s="60">
        <v>0</v>
      </c>
    </row>
    <row r="128" spans="1:9" x14ac:dyDescent="0.25">
      <c r="A128" s="57">
        <v>151</v>
      </c>
      <c r="B128" s="58">
        <f>PRRAS!C138</f>
        <v>127</v>
      </c>
      <c r="C128" s="58">
        <f>PRRAS!D138</f>
        <v>32625</v>
      </c>
      <c r="D128" s="58">
        <f>PRRAS!E138</f>
        <v>8191</v>
      </c>
      <c r="E128" s="58">
        <v>0</v>
      </c>
      <c r="F128" s="58">
        <v>0</v>
      </c>
      <c r="G128" s="59">
        <f t="shared" si="2"/>
        <v>6223.8890000000001</v>
      </c>
      <c r="H128" s="59">
        <f t="shared" si="3"/>
        <v>0</v>
      </c>
      <c r="I128" s="60">
        <v>0</v>
      </c>
    </row>
    <row r="129" spans="1:9" x14ac:dyDescent="0.25">
      <c r="A129" s="57">
        <v>151</v>
      </c>
      <c r="B129" s="58">
        <f>PRRAS!C139</f>
        <v>128</v>
      </c>
      <c r="C129" s="58">
        <f>PRRAS!D139</f>
        <v>32625</v>
      </c>
      <c r="D129" s="58">
        <f>PRRAS!E139</f>
        <v>8191</v>
      </c>
      <c r="E129" s="58">
        <v>0</v>
      </c>
      <c r="F129" s="58">
        <v>0</v>
      </c>
      <c r="G129" s="59">
        <f t="shared" si="2"/>
        <v>6272.8959999999997</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7651499</v>
      </c>
      <c r="D131" s="58">
        <f>PRRAS!E141</f>
        <v>8246010</v>
      </c>
      <c r="E131" s="58">
        <v>0</v>
      </c>
      <c r="F131" s="58">
        <v>0</v>
      </c>
      <c r="G131" s="59">
        <f t="shared" si="4"/>
        <v>3138657.47</v>
      </c>
      <c r="H131" s="59">
        <f t="shared" si="5"/>
        <v>0</v>
      </c>
      <c r="I131" s="60">
        <v>0</v>
      </c>
    </row>
    <row r="132" spans="1:9" x14ac:dyDescent="0.25">
      <c r="A132" s="57">
        <v>151</v>
      </c>
      <c r="B132" s="58">
        <f>PRRAS!C142</f>
        <v>131</v>
      </c>
      <c r="C132" s="58">
        <f>PRRAS!D142</f>
        <v>7651499</v>
      </c>
      <c r="D132" s="58">
        <f>PRRAS!E142</f>
        <v>8246010</v>
      </c>
      <c r="E132" s="58">
        <v>0</v>
      </c>
      <c r="F132" s="58">
        <v>0</v>
      </c>
      <c r="G132" s="59">
        <f t="shared" si="4"/>
        <v>3162800.9890000001</v>
      </c>
      <c r="H132" s="59">
        <f t="shared" si="5"/>
        <v>0</v>
      </c>
      <c r="I132" s="60">
        <v>0</v>
      </c>
    </row>
    <row r="133" spans="1:9" x14ac:dyDescent="0.25">
      <c r="A133" s="57">
        <v>151</v>
      </c>
      <c r="B133" s="58">
        <f>PRRAS!C143</f>
        <v>132</v>
      </c>
      <c r="C133" s="58">
        <f>PRRAS!D143</f>
        <v>7599939</v>
      </c>
      <c r="D133" s="58">
        <f>PRRAS!E143</f>
        <v>8238310</v>
      </c>
      <c r="E133" s="58">
        <v>0</v>
      </c>
      <c r="F133" s="58">
        <v>0</v>
      </c>
      <c r="G133" s="59">
        <f t="shared" si="4"/>
        <v>3178105.7880000002</v>
      </c>
      <c r="H133" s="59">
        <f t="shared" si="5"/>
        <v>0</v>
      </c>
      <c r="I133" s="60">
        <v>0</v>
      </c>
    </row>
    <row r="134" spans="1:9" x14ac:dyDescent="0.25">
      <c r="A134" s="57">
        <v>151</v>
      </c>
      <c r="B134" s="58">
        <f>PRRAS!C144</f>
        <v>133</v>
      </c>
      <c r="C134" s="58">
        <f>PRRAS!D144</f>
        <v>51560</v>
      </c>
      <c r="D134" s="58">
        <f>PRRAS!E144</f>
        <v>7700</v>
      </c>
      <c r="E134" s="58">
        <v>0</v>
      </c>
      <c r="F134" s="58">
        <v>0</v>
      </c>
      <c r="G134" s="59">
        <f t="shared" si="4"/>
        <v>8905.68</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7722555</v>
      </c>
      <c r="D149" s="58">
        <f>PRRAS!E159</f>
        <v>8295440</v>
      </c>
      <c r="E149" s="58">
        <v>0</v>
      </c>
      <c r="F149" s="58">
        <v>0</v>
      </c>
      <c r="G149" s="59">
        <f t="shared" si="4"/>
        <v>3598388.38</v>
      </c>
      <c r="H149" s="59">
        <f t="shared" si="5"/>
        <v>0</v>
      </c>
      <c r="I149" s="60">
        <v>0</v>
      </c>
    </row>
    <row r="150" spans="1:9" x14ac:dyDescent="0.25">
      <c r="A150" s="57">
        <v>151</v>
      </c>
      <c r="B150" s="58">
        <f>PRRAS!C160</f>
        <v>149</v>
      </c>
      <c r="C150" s="58">
        <f>PRRAS!D160</f>
        <v>5499257</v>
      </c>
      <c r="D150" s="58">
        <f>PRRAS!E160</f>
        <v>6086788</v>
      </c>
      <c r="E150" s="58">
        <v>0</v>
      </c>
      <c r="F150" s="58">
        <v>0</v>
      </c>
      <c r="G150" s="59">
        <f t="shared" si="4"/>
        <v>2633252.1170000001</v>
      </c>
      <c r="H150" s="59">
        <f t="shared" si="5"/>
        <v>0</v>
      </c>
      <c r="I150" s="60">
        <v>0</v>
      </c>
    </row>
    <row r="151" spans="1:9" x14ac:dyDescent="0.25">
      <c r="A151" s="57">
        <v>151</v>
      </c>
      <c r="B151" s="58">
        <f>PRRAS!C161</f>
        <v>150</v>
      </c>
      <c r="C151" s="58">
        <f>PRRAS!D161</f>
        <v>4537176</v>
      </c>
      <c r="D151" s="58">
        <f>PRRAS!E161</f>
        <v>5013908</v>
      </c>
      <c r="E151" s="58">
        <v>0</v>
      </c>
      <c r="F151" s="58">
        <v>0</v>
      </c>
      <c r="G151" s="59">
        <f t="shared" si="4"/>
        <v>2184748.7999999998</v>
      </c>
      <c r="H151" s="59">
        <f t="shared" si="5"/>
        <v>0</v>
      </c>
      <c r="I151" s="60">
        <v>0</v>
      </c>
    </row>
    <row r="152" spans="1:9" x14ac:dyDescent="0.25">
      <c r="A152" s="57">
        <v>151</v>
      </c>
      <c r="B152" s="58">
        <f>PRRAS!C162</f>
        <v>151</v>
      </c>
      <c r="C152" s="58">
        <f>PRRAS!D162</f>
        <v>3528993</v>
      </c>
      <c r="D152" s="58">
        <f>PRRAS!E162</f>
        <v>3904800</v>
      </c>
      <c r="E152" s="58">
        <v>0</v>
      </c>
      <c r="F152" s="58">
        <v>0</v>
      </c>
      <c r="G152" s="59">
        <f t="shared" si="4"/>
        <v>1712127.5430000001</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1008183</v>
      </c>
      <c r="D155" s="58">
        <f>PRRAS!E165</f>
        <v>1109108</v>
      </c>
      <c r="E155" s="58">
        <v>0</v>
      </c>
      <c r="F155" s="58">
        <v>0</v>
      </c>
      <c r="G155" s="59">
        <f t="shared" si="4"/>
        <v>496865.446</v>
      </c>
      <c r="H155" s="59">
        <f t="shared" si="5"/>
        <v>0</v>
      </c>
      <c r="I155" s="60">
        <v>0</v>
      </c>
    </row>
    <row r="156" spans="1:9" x14ac:dyDescent="0.25">
      <c r="A156" s="57">
        <v>151</v>
      </c>
      <c r="B156" s="58">
        <f>PRRAS!C166</f>
        <v>155</v>
      </c>
      <c r="C156" s="58">
        <f>PRRAS!D166</f>
        <v>181686</v>
      </c>
      <c r="D156" s="58">
        <f>PRRAS!E166</f>
        <v>210488</v>
      </c>
      <c r="E156" s="58">
        <v>0</v>
      </c>
      <c r="F156" s="58">
        <v>0</v>
      </c>
      <c r="G156" s="59">
        <f t="shared" si="4"/>
        <v>93412.61</v>
      </c>
      <c r="H156" s="59">
        <f t="shared" si="5"/>
        <v>0</v>
      </c>
      <c r="I156" s="60">
        <v>0</v>
      </c>
    </row>
    <row r="157" spans="1:9" x14ac:dyDescent="0.25">
      <c r="A157" s="57">
        <v>151</v>
      </c>
      <c r="B157" s="58">
        <f>PRRAS!C167</f>
        <v>156</v>
      </c>
      <c r="C157" s="58">
        <f>PRRAS!D167</f>
        <v>780395</v>
      </c>
      <c r="D157" s="58">
        <f>PRRAS!E167</f>
        <v>862392</v>
      </c>
      <c r="E157" s="58">
        <v>0</v>
      </c>
      <c r="F157" s="58">
        <v>0</v>
      </c>
      <c r="G157" s="59">
        <f t="shared" si="4"/>
        <v>390807.924</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703263</v>
      </c>
      <c r="D159" s="58">
        <f>PRRAS!E169</f>
        <v>777156</v>
      </c>
      <c r="E159" s="58">
        <v>0</v>
      </c>
      <c r="F159" s="58">
        <v>0</v>
      </c>
      <c r="G159" s="59">
        <f t="shared" si="4"/>
        <v>356696.85</v>
      </c>
      <c r="H159" s="59">
        <f t="shared" si="5"/>
        <v>0</v>
      </c>
      <c r="I159" s="60">
        <v>0</v>
      </c>
    </row>
    <row r="160" spans="1:9" x14ac:dyDescent="0.25">
      <c r="A160" s="57">
        <v>151</v>
      </c>
      <c r="B160" s="58">
        <f>PRRAS!C170</f>
        <v>159</v>
      </c>
      <c r="C160" s="58">
        <f>PRRAS!D170</f>
        <v>77132</v>
      </c>
      <c r="D160" s="58">
        <f>PRRAS!E170</f>
        <v>85236</v>
      </c>
      <c r="E160" s="58">
        <v>0</v>
      </c>
      <c r="F160" s="58">
        <v>0</v>
      </c>
      <c r="G160" s="59">
        <f t="shared" si="4"/>
        <v>39369.036</v>
      </c>
      <c r="H160" s="59">
        <f t="shared" si="5"/>
        <v>0</v>
      </c>
      <c r="I160" s="60">
        <v>0</v>
      </c>
    </row>
    <row r="161" spans="1:9" x14ac:dyDescent="0.25">
      <c r="A161" s="57">
        <v>151</v>
      </c>
      <c r="B161" s="58">
        <f>PRRAS!C171</f>
        <v>160</v>
      </c>
      <c r="C161" s="58">
        <f>PRRAS!D171</f>
        <v>2083433</v>
      </c>
      <c r="D161" s="58">
        <f>PRRAS!E171</f>
        <v>2075821</v>
      </c>
      <c r="E161" s="58">
        <v>0</v>
      </c>
      <c r="F161" s="58">
        <v>0</v>
      </c>
      <c r="G161" s="59">
        <f t="shared" si="4"/>
        <v>997612</v>
      </c>
      <c r="H161" s="59">
        <f t="shared" si="5"/>
        <v>0</v>
      </c>
      <c r="I161" s="60">
        <v>0</v>
      </c>
    </row>
    <row r="162" spans="1:9" x14ac:dyDescent="0.25">
      <c r="A162" s="57">
        <v>151</v>
      </c>
      <c r="B162" s="58">
        <f>PRRAS!C172</f>
        <v>161</v>
      </c>
      <c r="C162" s="58">
        <f>PRRAS!D172</f>
        <v>186759</v>
      </c>
      <c r="D162" s="58">
        <f>PRRAS!E172</f>
        <v>229424</v>
      </c>
      <c r="E162" s="58">
        <v>0</v>
      </c>
      <c r="F162" s="58">
        <v>0</v>
      </c>
      <c r="G162" s="59">
        <f t="shared" si="4"/>
        <v>103942.727</v>
      </c>
      <c r="H162" s="59">
        <f t="shared" si="5"/>
        <v>0</v>
      </c>
      <c r="I162" s="60">
        <v>0</v>
      </c>
    </row>
    <row r="163" spans="1:9" x14ac:dyDescent="0.25">
      <c r="A163" s="57">
        <v>151</v>
      </c>
      <c r="B163" s="58">
        <f>PRRAS!C173</f>
        <v>162</v>
      </c>
      <c r="C163" s="58">
        <f>PRRAS!D173</f>
        <v>44257</v>
      </c>
      <c r="D163" s="58">
        <f>PRRAS!E173</f>
        <v>41505</v>
      </c>
      <c r="E163" s="58">
        <v>0</v>
      </c>
      <c r="F163" s="58">
        <v>0</v>
      </c>
      <c r="G163" s="59">
        <f t="shared" si="4"/>
        <v>20617.254000000001</v>
      </c>
      <c r="H163" s="59">
        <f t="shared" si="5"/>
        <v>0</v>
      </c>
      <c r="I163" s="60">
        <v>0</v>
      </c>
    </row>
    <row r="164" spans="1:9" x14ac:dyDescent="0.25">
      <c r="A164" s="57">
        <v>151</v>
      </c>
      <c r="B164" s="58">
        <f>PRRAS!C174</f>
        <v>163</v>
      </c>
      <c r="C164" s="58">
        <f>PRRAS!D174</f>
        <v>133302</v>
      </c>
      <c r="D164" s="58">
        <f>PRRAS!E174</f>
        <v>179156</v>
      </c>
      <c r="E164" s="58">
        <v>0</v>
      </c>
      <c r="F164" s="58">
        <v>0</v>
      </c>
      <c r="G164" s="59">
        <f t="shared" si="4"/>
        <v>80133.082000000009</v>
      </c>
      <c r="H164" s="59">
        <f t="shared" si="5"/>
        <v>0</v>
      </c>
      <c r="I164" s="60">
        <v>0</v>
      </c>
    </row>
    <row r="165" spans="1:9" x14ac:dyDescent="0.25">
      <c r="A165" s="57">
        <v>151</v>
      </c>
      <c r="B165" s="58">
        <f>PRRAS!C175</f>
        <v>164</v>
      </c>
      <c r="C165" s="58">
        <f>PRRAS!D175</f>
        <v>9200</v>
      </c>
      <c r="D165" s="58">
        <f>PRRAS!E175</f>
        <v>8763</v>
      </c>
      <c r="E165" s="58">
        <v>0</v>
      </c>
      <c r="F165" s="58">
        <v>0</v>
      </c>
      <c r="G165" s="59">
        <f t="shared" si="4"/>
        <v>4383.0640000000003</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1499791</v>
      </c>
      <c r="D167" s="58">
        <f>PRRAS!E177</f>
        <v>1490647</v>
      </c>
      <c r="E167" s="58">
        <v>0</v>
      </c>
      <c r="F167" s="58">
        <v>0</v>
      </c>
      <c r="G167" s="59">
        <f t="shared" si="4"/>
        <v>743860.11</v>
      </c>
      <c r="H167" s="59">
        <f t="shared" si="5"/>
        <v>0</v>
      </c>
      <c r="I167" s="60">
        <v>0</v>
      </c>
    </row>
    <row r="168" spans="1:9" x14ac:dyDescent="0.25">
      <c r="A168" s="57">
        <v>151</v>
      </c>
      <c r="B168" s="58">
        <f>PRRAS!C178</f>
        <v>167</v>
      </c>
      <c r="C168" s="58">
        <f>PRRAS!D178</f>
        <v>87144</v>
      </c>
      <c r="D168" s="58">
        <f>PRRAS!E178</f>
        <v>111235</v>
      </c>
      <c r="E168" s="58">
        <v>0</v>
      </c>
      <c r="F168" s="58">
        <v>0</v>
      </c>
      <c r="G168" s="59">
        <f t="shared" si="4"/>
        <v>51705.538</v>
      </c>
      <c r="H168" s="59">
        <f t="shared" si="5"/>
        <v>0</v>
      </c>
      <c r="I168" s="60">
        <v>0</v>
      </c>
    </row>
    <row r="169" spans="1:9" x14ac:dyDescent="0.25">
      <c r="A169" s="57">
        <v>151</v>
      </c>
      <c r="B169" s="58">
        <f>PRRAS!C179</f>
        <v>168</v>
      </c>
      <c r="C169" s="58">
        <f>PRRAS!D179</f>
        <v>835899</v>
      </c>
      <c r="D169" s="58">
        <f>PRRAS!E179</f>
        <v>801933</v>
      </c>
      <c r="E169" s="58">
        <v>0</v>
      </c>
      <c r="F169" s="58">
        <v>0</v>
      </c>
      <c r="G169" s="59">
        <f t="shared" si="4"/>
        <v>409880.52</v>
      </c>
      <c r="H169" s="59">
        <f t="shared" si="5"/>
        <v>0</v>
      </c>
      <c r="I169" s="60">
        <v>0</v>
      </c>
    </row>
    <row r="170" spans="1:9" x14ac:dyDescent="0.25">
      <c r="A170" s="57">
        <v>151</v>
      </c>
      <c r="B170" s="58">
        <f>PRRAS!C180</f>
        <v>169</v>
      </c>
      <c r="C170" s="58">
        <f>PRRAS!D180</f>
        <v>388898</v>
      </c>
      <c r="D170" s="58">
        <f>PRRAS!E180</f>
        <v>378680</v>
      </c>
      <c r="E170" s="58">
        <v>0</v>
      </c>
      <c r="F170" s="58">
        <v>0</v>
      </c>
      <c r="G170" s="59">
        <f t="shared" si="4"/>
        <v>193717.60200000001</v>
      </c>
      <c r="H170" s="59">
        <f t="shared" si="5"/>
        <v>0</v>
      </c>
      <c r="I170" s="60">
        <v>0</v>
      </c>
    </row>
    <row r="171" spans="1:9" x14ac:dyDescent="0.25">
      <c r="A171" s="57">
        <v>151</v>
      </c>
      <c r="B171" s="58">
        <f>PRRAS!C181</f>
        <v>170</v>
      </c>
      <c r="C171" s="58">
        <f>PRRAS!D181</f>
        <v>81746</v>
      </c>
      <c r="D171" s="58">
        <f>PRRAS!E181</f>
        <v>100097</v>
      </c>
      <c r="E171" s="58">
        <v>0</v>
      </c>
      <c r="F171" s="58">
        <v>0</v>
      </c>
      <c r="G171" s="59">
        <f t="shared" si="4"/>
        <v>47929.8</v>
      </c>
      <c r="H171" s="59">
        <f t="shared" si="5"/>
        <v>0</v>
      </c>
      <c r="I171" s="60">
        <v>0</v>
      </c>
    </row>
    <row r="172" spans="1:9" x14ac:dyDescent="0.25">
      <c r="A172" s="57">
        <v>151</v>
      </c>
      <c r="B172" s="58">
        <f>PRRAS!C182</f>
        <v>171</v>
      </c>
      <c r="C172" s="58">
        <f>PRRAS!D182</f>
        <v>64167</v>
      </c>
      <c r="D172" s="58">
        <f>PRRAS!E182</f>
        <v>58631</v>
      </c>
      <c r="E172" s="58">
        <v>0</v>
      </c>
      <c r="F172" s="58">
        <v>0</v>
      </c>
      <c r="G172" s="59">
        <f t="shared" si="4"/>
        <v>31024.359000000004</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41937</v>
      </c>
      <c r="D174" s="58">
        <f>PRRAS!E184</f>
        <v>40071</v>
      </c>
      <c r="E174" s="58">
        <v>0</v>
      </c>
      <c r="F174" s="58">
        <v>0</v>
      </c>
      <c r="G174" s="59">
        <f t="shared" si="4"/>
        <v>21119.666999999998</v>
      </c>
      <c r="H174" s="59">
        <f t="shared" si="5"/>
        <v>0</v>
      </c>
      <c r="I174" s="60">
        <v>0</v>
      </c>
    </row>
    <row r="175" spans="1:9" x14ac:dyDescent="0.25">
      <c r="A175" s="57">
        <v>151</v>
      </c>
      <c r="B175" s="58">
        <f>PRRAS!C185</f>
        <v>174</v>
      </c>
      <c r="C175" s="58">
        <f>PRRAS!D185</f>
        <v>362298</v>
      </c>
      <c r="D175" s="58">
        <f>PRRAS!E185</f>
        <v>311029</v>
      </c>
      <c r="E175" s="58">
        <v>0</v>
      </c>
      <c r="F175" s="58">
        <v>0</v>
      </c>
      <c r="G175" s="59">
        <f t="shared" si="4"/>
        <v>171277.94399999999</v>
      </c>
      <c r="H175" s="59">
        <f t="shared" si="5"/>
        <v>0</v>
      </c>
      <c r="I175" s="60">
        <v>0</v>
      </c>
    </row>
    <row r="176" spans="1:9" x14ac:dyDescent="0.25">
      <c r="A176" s="57">
        <v>151</v>
      </c>
      <c r="B176" s="58">
        <f>PRRAS!C186</f>
        <v>175</v>
      </c>
      <c r="C176" s="58">
        <f>PRRAS!D186</f>
        <v>43224</v>
      </c>
      <c r="D176" s="58">
        <f>PRRAS!E186</f>
        <v>41983</v>
      </c>
      <c r="E176" s="58">
        <v>0</v>
      </c>
      <c r="F176" s="58">
        <v>0</v>
      </c>
      <c r="G176" s="59">
        <f t="shared" si="4"/>
        <v>22258.25</v>
      </c>
      <c r="H176" s="59">
        <f t="shared" si="5"/>
        <v>0</v>
      </c>
      <c r="I176" s="60">
        <v>0</v>
      </c>
    </row>
    <row r="177" spans="1:9" x14ac:dyDescent="0.25">
      <c r="A177" s="57">
        <v>151</v>
      </c>
      <c r="B177" s="58">
        <f>PRRAS!C187</f>
        <v>176</v>
      </c>
      <c r="C177" s="58">
        <f>PRRAS!D187</f>
        <v>145813</v>
      </c>
      <c r="D177" s="58">
        <f>PRRAS!E187</f>
        <v>107602</v>
      </c>
      <c r="E177" s="58">
        <v>0</v>
      </c>
      <c r="F177" s="58">
        <v>0</v>
      </c>
      <c r="G177" s="59">
        <f t="shared" si="4"/>
        <v>63538.991999999998</v>
      </c>
      <c r="H177" s="59">
        <f t="shared" si="5"/>
        <v>0</v>
      </c>
      <c r="I177" s="60">
        <v>0</v>
      </c>
    </row>
    <row r="178" spans="1:9" x14ac:dyDescent="0.25">
      <c r="A178" s="57">
        <v>151</v>
      </c>
      <c r="B178" s="58">
        <f>PRRAS!C188</f>
        <v>177</v>
      </c>
      <c r="C178" s="58">
        <f>PRRAS!D188</f>
        <v>800</v>
      </c>
      <c r="D178" s="58">
        <f>PRRAS!E188</f>
        <v>880</v>
      </c>
      <c r="E178" s="58">
        <v>0</v>
      </c>
      <c r="F178" s="58">
        <v>0</v>
      </c>
      <c r="G178" s="59">
        <f t="shared" si="4"/>
        <v>453.12</v>
      </c>
      <c r="H178" s="59">
        <f t="shared" si="5"/>
        <v>0</v>
      </c>
      <c r="I178" s="60">
        <v>0</v>
      </c>
    </row>
    <row r="179" spans="1:9" x14ac:dyDescent="0.25">
      <c r="A179" s="57">
        <v>151</v>
      </c>
      <c r="B179" s="58">
        <f>PRRAS!C189</f>
        <v>178</v>
      </c>
      <c r="C179" s="58">
        <f>PRRAS!D189</f>
        <v>104942</v>
      </c>
      <c r="D179" s="58">
        <f>PRRAS!E189</f>
        <v>104588</v>
      </c>
      <c r="E179" s="58">
        <v>0</v>
      </c>
      <c r="F179" s="58">
        <v>0</v>
      </c>
      <c r="G179" s="59">
        <f t="shared" si="4"/>
        <v>55913.004000000001</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2944</v>
      </c>
      <c r="D181" s="58">
        <f>PRRAS!E191</f>
        <v>23086</v>
      </c>
      <c r="E181" s="58">
        <v>0</v>
      </c>
      <c r="F181" s="58">
        <v>0</v>
      </c>
      <c r="G181" s="59">
        <f t="shared" si="4"/>
        <v>8840.8799999999992</v>
      </c>
      <c r="H181" s="59">
        <f t="shared" si="5"/>
        <v>0</v>
      </c>
      <c r="I181" s="60">
        <v>0</v>
      </c>
    </row>
    <row r="182" spans="1:9" x14ac:dyDescent="0.25">
      <c r="A182" s="57">
        <v>151</v>
      </c>
      <c r="B182" s="58">
        <f>PRRAS!C192</f>
        <v>181</v>
      </c>
      <c r="C182" s="58">
        <f>PRRAS!D192</f>
        <v>0</v>
      </c>
      <c r="D182" s="58">
        <f>PRRAS!E192</f>
        <v>0</v>
      </c>
      <c r="E182" s="58">
        <v>0</v>
      </c>
      <c r="F182" s="58">
        <v>0</v>
      </c>
      <c r="G182" s="59">
        <f t="shared" si="4"/>
        <v>0</v>
      </c>
      <c r="H182" s="59">
        <f t="shared" si="5"/>
        <v>0</v>
      </c>
      <c r="I182" s="60">
        <v>0</v>
      </c>
    </row>
    <row r="183" spans="1:9" x14ac:dyDescent="0.25">
      <c r="A183" s="57">
        <v>151</v>
      </c>
      <c r="B183" s="58">
        <f>PRRAS!C193</f>
        <v>182</v>
      </c>
      <c r="C183" s="58">
        <f>PRRAS!D193</f>
        <v>13750</v>
      </c>
      <c r="D183" s="58">
        <f>PRRAS!E193</f>
        <v>4234</v>
      </c>
      <c r="E183" s="58">
        <v>0</v>
      </c>
      <c r="F183" s="58">
        <v>0</v>
      </c>
      <c r="G183" s="59">
        <f t="shared" si="4"/>
        <v>4043.6759999999999</v>
      </c>
      <c r="H183" s="59">
        <f t="shared" si="5"/>
        <v>0</v>
      </c>
      <c r="I183" s="60">
        <v>0</v>
      </c>
    </row>
    <row r="184" spans="1:9" x14ac:dyDescent="0.25">
      <c r="A184" s="57">
        <v>151</v>
      </c>
      <c r="B184" s="58">
        <f>PRRAS!C194</f>
        <v>183</v>
      </c>
      <c r="C184" s="58">
        <f>PRRAS!D194</f>
        <v>50825</v>
      </c>
      <c r="D184" s="58">
        <f>PRRAS!E194</f>
        <v>28656</v>
      </c>
      <c r="E184" s="58">
        <v>0</v>
      </c>
      <c r="F184" s="58">
        <v>0</v>
      </c>
      <c r="G184" s="59">
        <f t="shared" si="4"/>
        <v>19789.071</v>
      </c>
      <c r="H184" s="59">
        <f t="shared" si="5"/>
        <v>0</v>
      </c>
      <c r="I184" s="60">
        <v>0</v>
      </c>
    </row>
    <row r="185" spans="1:9" x14ac:dyDescent="0.25">
      <c r="A185" s="57">
        <v>151</v>
      </c>
      <c r="B185" s="58">
        <f>PRRAS!C195</f>
        <v>184</v>
      </c>
      <c r="C185" s="58">
        <f>PRRAS!D195</f>
        <v>17631</v>
      </c>
      <c r="D185" s="58">
        <f>PRRAS!E195</f>
        <v>28768</v>
      </c>
      <c r="E185" s="58">
        <v>0</v>
      </c>
      <c r="F185" s="58">
        <v>0</v>
      </c>
      <c r="G185" s="59">
        <f t="shared" si="4"/>
        <v>13830.727999999999</v>
      </c>
      <c r="H185" s="59">
        <f t="shared" si="5"/>
        <v>0</v>
      </c>
      <c r="I185" s="60">
        <v>0</v>
      </c>
    </row>
    <row r="186" spans="1:9" x14ac:dyDescent="0.25">
      <c r="A186" s="57">
        <v>151</v>
      </c>
      <c r="B186" s="58">
        <f>PRRAS!C196</f>
        <v>185</v>
      </c>
      <c r="C186" s="58">
        <f>PRRAS!D196</f>
        <v>16954</v>
      </c>
      <c r="D186" s="58">
        <f>PRRAS!E196</f>
        <v>15953</v>
      </c>
      <c r="E186" s="58">
        <v>0</v>
      </c>
      <c r="F186" s="58">
        <v>0</v>
      </c>
      <c r="G186" s="59">
        <f t="shared" si="4"/>
        <v>9039.1</v>
      </c>
      <c r="H186" s="59">
        <f t="shared" si="5"/>
        <v>0</v>
      </c>
      <c r="I186" s="60">
        <v>0</v>
      </c>
    </row>
    <row r="187" spans="1:9" x14ac:dyDescent="0.25">
      <c r="A187" s="57">
        <v>151</v>
      </c>
      <c r="B187" s="58">
        <f>PRRAS!C197</f>
        <v>186</v>
      </c>
      <c r="C187" s="58">
        <f>PRRAS!D197</f>
        <v>2212</v>
      </c>
      <c r="D187" s="58">
        <f>PRRAS!E197</f>
        <v>2049</v>
      </c>
      <c r="E187" s="58">
        <v>0</v>
      </c>
      <c r="F187" s="58">
        <v>0</v>
      </c>
      <c r="G187" s="59">
        <f t="shared" si="4"/>
        <v>1173.6600000000001</v>
      </c>
      <c r="H187" s="59">
        <f t="shared" si="5"/>
        <v>0</v>
      </c>
      <c r="I187" s="60">
        <v>0</v>
      </c>
    </row>
    <row r="188" spans="1:9" x14ac:dyDescent="0.25">
      <c r="A188" s="57">
        <v>151</v>
      </c>
      <c r="B188" s="58">
        <f>PRRAS!C198</f>
        <v>187</v>
      </c>
      <c r="C188" s="58">
        <f>PRRAS!D198</f>
        <v>2278</v>
      </c>
      <c r="D188" s="58">
        <f>PRRAS!E198</f>
        <v>1322</v>
      </c>
      <c r="E188" s="58">
        <v>0</v>
      </c>
      <c r="F188" s="58">
        <v>0</v>
      </c>
      <c r="G188" s="59">
        <f t="shared" si="4"/>
        <v>920.41399999999999</v>
      </c>
      <c r="H188" s="59">
        <f t="shared" si="5"/>
        <v>0</v>
      </c>
      <c r="I188" s="60">
        <v>0</v>
      </c>
    </row>
    <row r="189" spans="1:9" x14ac:dyDescent="0.25">
      <c r="A189" s="57">
        <v>151</v>
      </c>
      <c r="B189" s="58">
        <f>PRRAS!C199</f>
        <v>188</v>
      </c>
      <c r="C189" s="58">
        <f>PRRAS!D199</f>
        <v>0</v>
      </c>
      <c r="D189" s="58">
        <f>PRRAS!E199</f>
        <v>0</v>
      </c>
      <c r="E189" s="58">
        <v>0</v>
      </c>
      <c r="F189" s="58">
        <v>0</v>
      </c>
      <c r="G189" s="59">
        <f t="shared" si="4"/>
        <v>0</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10764</v>
      </c>
      <c r="D191" s="58">
        <f>PRRAS!E201</f>
        <v>9287</v>
      </c>
      <c r="E191" s="58">
        <v>0</v>
      </c>
      <c r="F191" s="58">
        <v>0</v>
      </c>
      <c r="G191" s="59">
        <f t="shared" si="4"/>
        <v>5574.22</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1700</v>
      </c>
      <c r="D193" s="58">
        <f>PRRAS!E203</f>
        <v>3295</v>
      </c>
      <c r="E193" s="58">
        <v>0</v>
      </c>
      <c r="F193" s="58">
        <v>0</v>
      </c>
      <c r="G193" s="59">
        <f t="shared" si="4"/>
        <v>1591.68</v>
      </c>
      <c r="H193" s="59">
        <f t="shared" si="5"/>
        <v>0</v>
      </c>
      <c r="I193" s="60">
        <v>0</v>
      </c>
    </row>
    <row r="194" spans="1:9" x14ac:dyDescent="0.25">
      <c r="A194" s="57">
        <v>151</v>
      </c>
      <c r="B194" s="58">
        <f>PRRAS!C204</f>
        <v>193</v>
      </c>
      <c r="C194" s="58">
        <f>PRRAS!D204</f>
        <v>5000</v>
      </c>
      <c r="D194" s="58">
        <f>PRRAS!E204</f>
        <v>4879</v>
      </c>
      <c r="E194" s="58">
        <v>0</v>
      </c>
      <c r="F194" s="58">
        <v>0</v>
      </c>
      <c r="G194" s="59">
        <f t="shared" ref="G194:G257" si="6">(B194/1000)*(C194*1+D194*2)</f>
        <v>2848.2939999999999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5000</v>
      </c>
      <c r="D208" s="58">
        <f>PRRAS!E218</f>
        <v>4879</v>
      </c>
      <c r="E208" s="58">
        <v>0</v>
      </c>
      <c r="F208" s="58">
        <v>0</v>
      </c>
      <c r="G208" s="59">
        <f t="shared" si="6"/>
        <v>3054.9059999999999</v>
      </c>
      <c r="H208" s="59">
        <f t="shared" si="7"/>
        <v>0</v>
      </c>
      <c r="I208" s="60">
        <v>0</v>
      </c>
    </row>
    <row r="209" spans="1:9" x14ac:dyDescent="0.25">
      <c r="A209" s="57">
        <v>151</v>
      </c>
      <c r="B209" s="58">
        <f>PRRAS!C219</f>
        <v>208</v>
      </c>
      <c r="C209" s="58">
        <f>PRRAS!D219</f>
        <v>5000</v>
      </c>
      <c r="D209" s="58">
        <f>PRRAS!E219</f>
        <v>4879</v>
      </c>
      <c r="E209" s="58">
        <v>0</v>
      </c>
      <c r="F209" s="58">
        <v>0</v>
      </c>
      <c r="G209" s="59">
        <f t="shared" si="6"/>
        <v>3069.6639999999998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700</v>
      </c>
      <c r="E222" s="58">
        <v>0</v>
      </c>
      <c r="F222" s="58">
        <v>0</v>
      </c>
      <c r="G222" s="59">
        <f t="shared" si="6"/>
        <v>309.39999999999998</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700</v>
      </c>
      <c r="E242" s="58">
        <v>0</v>
      </c>
      <c r="F242" s="58">
        <v>0</v>
      </c>
      <c r="G242" s="59">
        <f t="shared" si="6"/>
        <v>337.4</v>
      </c>
      <c r="H242" s="59">
        <f t="shared" si="7"/>
        <v>0</v>
      </c>
      <c r="I242" s="60">
        <v>0</v>
      </c>
    </row>
    <row r="243" spans="1:9" x14ac:dyDescent="0.25">
      <c r="A243" s="57">
        <v>151</v>
      </c>
      <c r="B243" s="58">
        <f>PRRAS!C253</f>
        <v>242</v>
      </c>
      <c r="C243" s="58">
        <f>PRRAS!D253</f>
        <v>0</v>
      </c>
      <c r="D243" s="58">
        <f>PRRAS!E253</f>
        <v>700</v>
      </c>
      <c r="E243" s="58">
        <v>0</v>
      </c>
      <c r="F243" s="58">
        <v>0</v>
      </c>
      <c r="G243" s="59">
        <f t="shared" si="6"/>
        <v>338.8</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134865</v>
      </c>
      <c r="D247" s="58">
        <f>PRRAS!E257</f>
        <v>127252</v>
      </c>
      <c r="E247" s="58">
        <v>0</v>
      </c>
      <c r="F247" s="58">
        <v>0</v>
      </c>
      <c r="G247" s="59">
        <f t="shared" si="6"/>
        <v>95784.774000000005</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134865</v>
      </c>
      <c r="D254" s="58">
        <f>PRRAS!E264</f>
        <v>127252</v>
      </c>
      <c r="E254" s="58">
        <v>0</v>
      </c>
      <c r="F254" s="58">
        <v>0</v>
      </c>
      <c r="G254" s="59">
        <f t="shared" si="6"/>
        <v>98510.357000000004</v>
      </c>
      <c r="H254" s="59">
        <f t="shared" si="7"/>
        <v>0</v>
      </c>
      <c r="I254" s="60">
        <v>0</v>
      </c>
    </row>
    <row r="255" spans="1:9" x14ac:dyDescent="0.25">
      <c r="A255" s="57">
        <v>151</v>
      </c>
      <c r="B255" s="58">
        <f>PRRAS!C265</f>
        <v>254</v>
      </c>
      <c r="C255" s="58">
        <f>PRRAS!D265</f>
        <v>54500</v>
      </c>
      <c r="D255" s="58">
        <f>PRRAS!E265</f>
        <v>43490</v>
      </c>
      <c r="E255" s="58">
        <v>0</v>
      </c>
      <c r="F255" s="58">
        <v>0</v>
      </c>
      <c r="G255" s="59">
        <f t="shared" si="6"/>
        <v>35935.919999999998</v>
      </c>
      <c r="H255" s="59">
        <f t="shared" si="7"/>
        <v>0</v>
      </c>
      <c r="I255" s="60">
        <v>0</v>
      </c>
    </row>
    <row r="256" spans="1:9" x14ac:dyDescent="0.25">
      <c r="A256" s="57">
        <v>151</v>
      </c>
      <c r="B256" s="58">
        <f>PRRAS!C266</f>
        <v>255</v>
      </c>
      <c r="C256" s="58">
        <f>PRRAS!D266</f>
        <v>80365</v>
      </c>
      <c r="D256" s="58">
        <f>PRRAS!E266</f>
        <v>83762</v>
      </c>
      <c r="E256" s="58">
        <v>0</v>
      </c>
      <c r="F256" s="58">
        <v>0</v>
      </c>
      <c r="G256" s="59">
        <f t="shared" si="6"/>
        <v>63211.695</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7722555</v>
      </c>
      <c r="D282" s="58">
        <f>PRRAS!E292</f>
        <v>8295440</v>
      </c>
      <c r="E282" s="58">
        <v>0</v>
      </c>
      <c r="F282" s="58">
        <v>0</v>
      </c>
      <c r="G282" s="59">
        <f t="shared" si="8"/>
        <v>6832075.2350000003</v>
      </c>
      <c r="H282" s="59">
        <f t="shared" si="9"/>
        <v>0</v>
      </c>
      <c r="I282" s="60">
        <v>0</v>
      </c>
    </row>
    <row r="283" spans="1:9" x14ac:dyDescent="0.25">
      <c r="A283" s="57">
        <v>151</v>
      </c>
      <c r="B283" s="58">
        <f>PRRAS!C293</f>
        <v>282</v>
      </c>
      <c r="C283" s="58">
        <f>PRRAS!D293</f>
        <v>862513</v>
      </c>
      <c r="D283" s="58">
        <f>PRRAS!E293</f>
        <v>27686</v>
      </c>
      <c r="E283" s="58">
        <v>0</v>
      </c>
      <c r="F283" s="58">
        <v>0</v>
      </c>
      <c r="G283" s="59">
        <f t="shared" si="8"/>
        <v>258843.56999999998</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38535</v>
      </c>
      <c r="D285" s="58">
        <f>PRRAS!E295</f>
        <v>59891</v>
      </c>
      <c r="E285" s="58">
        <v>0</v>
      </c>
      <c r="F285" s="58">
        <v>0</v>
      </c>
      <c r="G285" s="59">
        <f t="shared" si="8"/>
        <v>44962.027999999998</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839465</v>
      </c>
      <c r="D342" s="58">
        <f>PRRAS!E353</f>
        <v>7700</v>
      </c>
      <c r="E342" s="58">
        <v>0</v>
      </c>
      <c r="F342" s="58">
        <v>0</v>
      </c>
      <c r="G342" s="59">
        <f t="shared" si="10"/>
        <v>291508.96500000003</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222866</v>
      </c>
      <c r="D355" s="58">
        <f>PRRAS!E366</f>
        <v>7700</v>
      </c>
      <c r="E355" s="58">
        <v>0</v>
      </c>
      <c r="F355" s="58">
        <v>0</v>
      </c>
      <c r="G355" s="59">
        <f t="shared" si="10"/>
        <v>84346.16399999999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222866</v>
      </c>
      <c r="D361" s="58">
        <f>PRRAS!E372</f>
        <v>7700</v>
      </c>
      <c r="E361" s="58">
        <v>0</v>
      </c>
      <c r="F361" s="58">
        <v>0</v>
      </c>
      <c r="G361" s="59">
        <f t="shared" si="10"/>
        <v>85775.76</v>
      </c>
      <c r="H361" s="59">
        <f t="shared" si="11"/>
        <v>0</v>
      </c>
      <c r="I361" s="60">
        <v>0</v>
      </c>
    </row>
    <row r="362" spans="1:9" x14ac:dyDescent="0.25">
      <c r="A362" s="57">
        <v>151</v>
      </c>
      <c r="B362" s="58">
        <f>PRRAS!C373</f>
        <v>361</v>
      </c>
      <c r="C362" s="58">
        <f>PRRAS!D373</f>
        <v>0</v>
      </c>
      <c r="D362" s="58">
        <f>PRRAS!E373</f>
        <v>0</v>
      </c>
      <c r="E362" s="58">
        <v>0</v>
      </c>
      <c r="F362" s="58">
        <v>0</v>
      </c>
      <c r="G362" s="59">
        <f t="shared" si="10"/>
        <v>0</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222866</v>
      </c>
      <c r="D368" s="58">
        <f>PRRAS!E379</f>
        <v>7700</v>
      </c>
      <c r="E368" s="58">
        <v>0</v>
      </c>
      <c r="F368" s="58">
        <v>0</v>
      </c>
      <c r="G368" s="59">
        <f t="shared" si="10"/>
        <v>87443.622000000003</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0</v>
      </c>
      <c r="D375" s="58">
        <f>PRRAS!E386</f>
        <v>0</v>
      </c>
      <c r="E375" s="58">
        <v>0</v>
      </c>
      <c r="F375" s="58">
        <v>0</v>
      </c>
      <c r="G375" s="59">
        <f t="shared" si="10"/>
        <v>0</v>
      </c>
      <c r="H375" s="59">
        <f t="shared" si="11"/>
        <v>0</v>
      </c>
      <c r="I375" s="60">
        <v>0</v>
      </c>
    </row>
    <row r="376" spans="1:9" x14ac:dyDescent="0.25">
      <c r="A376" s="57">
        <v>151</v>
      </c>
      <c r="B376" s="58">
        <f>PRRAS!C387</f>
        <v>375</v>
      </c>
      <c r="C376" s="58">
        <f>PRRAS!D387</f>
        <v>0</v>
      </c>
      <c r="D376" s="58">
        <f>PRRAS!E387</f>
        <v>0</v>
      </c>
      <c r="E376" s="58">
        <v>0</v>
      </c>
      <c r="F376" s="58">
        <v>0</v>
      </c>
      <c r="G376" s="59">
        <f t="shared" si="10"/>
        <v>0</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616599</v>
      </c>
      <c r="D394" s="58">
        <f>PRRAS!E405</f>
        <v>0</v>
      </c>
      <c r="E394" s="58">
        <v>0</v>
      </c>
      <c r="F394" s="58">
        <v>0</v>
      </c>
      <c r="G394" s="59">
        <f t="shared" si="12"/>
        <v>242323.40700000001</v>
      </c>
      <c r="H394" s="59">
        <f t="shared" si="13"/>
        <v>0</v>
      </c>
      <c r="I394" s="60">
        <v>0</v>
      </c>
    </row>
    <row r="395" spans="1:9" x14ac:dyDescent="0.25">
      <c r="A395" s="57">
        <v>151</v>
      </c>
      <c r="B395" s="58">
        <f>PRRAS!C406</f>
        <v>394</v>
      </c>
      <c r="C395" s="58">
        <f>PRRAS!D406</f>
        <v>616599</v>
      </c>
      <c r="D395" s="58">
        <f>PRRAS!E406</f>
        <v>0</v>
      </c>
      <c r="E395" s="58">
        <v>0</v>
      </c>
      <c r="F395" s="58">
        <v>0</v>
      </c>
      <c r="G395" s="59">
        <f t="shared" si="12"/>
        <v>242940.00600000002</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839465</v>
      </c>
      <c r="D400" s="58">
        <f>PRRAS!E411</f>
        <v>7700</v>
      </c>
      <c r="E400" s="58">
        <v>0</v>
      </c>
      <c r="F400" s="58">
        <v>0</v>
      </c>
      <c r="G400" s="59">
        <f t="shared" si="12"/>
        <v>341091.13500000001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8585068</v>
      </c>
      <c r="D404" s="58">
        <f>PRRAS!E415</f>
        <v>8323126</v>
      </c>
      <c r="E404" s="58">
        <v>0</v>
      </c>
      <c r="F404" s="58">
        <v>0</v>
      </c>
      <c r="G404" s="59">
        <f t="shared" si="12"/>
        <v>10168221.960000001</v>
      </c>
      <c r="H404" s="59">
        <f t="shared" si="13"/>
        <v>0</v>
      </c>
      <c r="I404" s="60">
        <v>0</v>
      </c>
    </row>
    <row r="405" spans="1:9" x14ac:dyDescent="0.25">
      <c r="A405" s="57">
        <v>151</v>
      </c>
      <c r="B405" s="58">
        <f>PRRAS!C416</f>
        <v>404</v>
      </c>
      <c r="C405" s="58">
        <f>PRRAS!D416</f>
        <v>8562020</v>
      </c>
      <c r="D405" s="58">
        <f>PRRAS!E416</f>
        <v>8303140</v>
      </c>
      <c r="E405" s="58">
        <v>0</v>
      </c>
      <c r="F405" s="58">
        <v>0</v>
      </c>
      <c r="G405" s="59">
        <f t="shared" si="12"/>
        <v>10167993.200000001</v>
      </c>
      <c r="H405" s="59">
        <f t="shared" si="13"/>
        <v>0</v>
      </c>
      <c r="I405" s="60">
        <v>0</v>
      </c>
    </row>
    <row r="406" spans="1:9" x14ac:dyDescent="0.25">
      <c r="A406" s="57">
        <v>151</v>
      </c>
      <c r="B406" s="58">
        <f>PRRAS!C417</f>
        <v>405</v>
      </c>
      <c r="C406" s="58">
        <f>PRRAS!D417</f>
        <v>23048</v>
      </c>
      <c r="D406" s="58">
        <f>PRRAS!E417</f>
        <v>19986</v>
      </c>
      <c r="E406" s="58">
        <v>0</v>
      </c>
      <c r="F406" s="58">
        <v>0</v>
      </c>
      <c r="G406" s="59">
        <f t="shared" si="12"/>
        <v>25523.100000000002</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38535</v>
      </c>
      <c r="D408" s="58">
        <f>PRRAS!E419</f>
        <v>59891</v>
      </c>
      <c r="E408" s="58">
        <v>0</v>
      </c>
      <c r="F408" s="58">
        <v>0</v>
      </c>
      <c r="G408" s="59">
        <f t="shared" si="12"/>
        <v>64435.018999999993</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8585068</v>
      </c>
      <c r="D630" s="58">
        <f>PRRAS!E642</f>
        <v>8323126</v>
      </c>
      <c r="E630" s="58">
        <v>0</v>
      </c>
      <c r="F630" s="58">
        <v>0</v>
      </c>
      <c r="G630" s="59">
        <f t="shared" si="18"/>
        <v>15870500.279999999</v>
      </c>
      <c r="H630" s="59">
        <f t="shared" si="19"/>
        <v>0</v>
      </c>
      <c r="I630" s="60">
        <v>0</v>
      </c>
    </row>
    <row r="631" spans="1:9" x14ac:dyDescent="0.25">
      <c r="A631" s="57">
        <v>151</v>
      </c>
      <c r="B631" s="58">
        <f>PRRAS!C643</f>
        <v>630</v>
      </c>
      <c r="C631" s="58">
        <f>PRRAS!D643</f>
        <v>8562020</v>
      </c>
      <c r="D631" s="58">
        <f>PRRAS!E643</f>
        <v>8303140</v>
      </c>
      <c r="E631" s="58">
        <v>0</v>
      </c>
      <c r="F631" s="58">
        <v>0</v>
      </c>
      <c r="G631" s="59">
        <f t="shared" si="18"/>
        <v>15856029</v>
      </c>
      <c r="H631" s="59">
        <f t="shared" si="19"/>
        <v>0</v>
      </c>
      <c r="I631" s="60">
        <v>0</v>
      </c>
    </row>
    <row r="632" spans="1:9" x14ac:dyDescent="0.25">
      <c r="A632" s="57">
        <v>151</v>
      </c>
      <c r="B632" s="58">
        <f>PRRAS!C644</f>
        <v>631</v>
      </c>
      <c r="C632" s="58">
        <f>PRRAS!D644</f>
        <v>23048</v>
      </c>
      <c r="D632" s="58">
        <f>PRRAS!E644</f>
        <v>19986</v>
      </c>
      <c r="E632" s="58">
        <v>0</v>
      </c>
      <c r="F632" s="58">
        <v>0</v>
      </c>
      <c r="G632" s="59">
        <f t="shared" si="18"/>
        <v>39765.620000000003</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38535</v>
      </c>
      <c r="D634" s="58">
        <f>PRRAS!E646</f>
        <v>59891</v>
      </c>
      <c r="E634" s="58">
        <v>0</v>
      </c>
      <c r="F634" s="58">
        <v>0</v>
      </c>
      <c r="G634" s="59">
        <f t="shared" si="18"/>
        <v>100214.66100000001</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61583</v>
      </c>
      <c r="D636" s="58">
        <f>PRRAS!E648</f>
        <v>79877</v>
      </c>
      <c r="E636" s="58">
        <v>0</v>
      </c>
      <c r="F636" s="58">
        <v>0</v>
      </c>
      <c r="G636" s="59">
        <f t="shared" si="18"/>
        <v>140548.995</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647751</v>
      </c>
      <c r="D638" s="58">
        <f>PRRAS!E650</f>
        <v>727978</v>
      </c>
      <c r="E638" s="58">
        <v>0</v>
      </c>
      <c r="F638" s="58">
        <v>0</v>
      </c>
      <c r="G638" s="59">
        <f t="shared" si="18"/>
        <v>1340061.3589999999</v>
      </c>
      <c r="H638" s="59">
        <f t="shared" si="19"/>
        <v>0</v>
      </c>
      <c r="I638" s="60">
        <v>0</v>
      </c>
    </row>
    <row r="639" spans="1:9" x14ac:dyDescent="0.25">
      <c r="A639" s="57">
        <v>151</v>
      </c>
      <c r="B639" s="58">
        <f>PRRAS!C652</f>
        <v>638</v>
      </c>
      <c r="C639" s="58">
        <f>PRRAS!D652</f>
        <v>67911</v>
      </c>
      <c r="D639" s="58">
        <f>PRRAS!E652</f>
        <v>71685</v>
      </c>
      <c r="E639" s="58">
        <v>0</v>
      </c>
      <c r="F639" s="58">
        <v>0</v>
      </c>
      <c r="G639" s="59">
        <f t="shared" si="18"/>
        <v>134797.27799999999</v>
      </c>
      <c r="H639" s="59">
        <f t="shared" si="19"/>
        <v>0</v>
      </c>
      <c r="I639" s="60">
        <v>0</v>
      </c>
    </row>
    <row r="640" spans="1:9" x14ac:dyDescent="0.25">
      <c r="A640" s="57">
        <v>151</v>
      </c>
      <c r="B640" s="58">
        <f>PRRAS!C653</f>
        <v>639</v>
      </c>
      <c r="C640" s="58">
        <f>PRRAS!D653</f>
        <v>253739</v>
      </c>
      <c r="D640" s="58">
        <f>PRRAS!E653</f>
        <v>238733</v>
      </c>
      <c r="E640" s="58">
        <v>0</v>
      </c>
      <c r="F640" s="58">
        <v>0</v>
      </c>
      <c r="G640" s="59">
        <f t="shared" si="18"/>
        <v>467239.995</v>
      </c>
      <c r="H640" s="59">
        <f t="shared" si="19"/>
        <v>0</v>
      </c>
      <c r="I640" s="60">
        <v>0</v>
      </c>
    </row>
    <row r="641" spans="1:9" x14ac:dyDescent="0.25">
      <c r="A641" s="57">
        <v>151</v>
      </c>
      <c r="B641" s="58">
        <f>PRRAS!C654</f>
        <v>640</v>
      </c>
      <c r="C641" s="58">
        <f>PRRAS!D654</f>
        <v>252258</v>
      </c>
      <c r="D641" s="58">
        <f>PRRAS!E654</f>
        <v>229913</v>
      </c>
      <c r="E641" s="58">
        <v>0</v>
      </c>
      <c r="F641" s="58">
        <v>0</v>
      </c>
      <c r="G641" s="59">
        <f t="shared" si="18"/>
        <v>455733.76000000001</v>
      </c>
      <c r="H641" s="59">
        <f t="shared" si="19"/>
        <v>0</v>
      </c>
      <c r="I641" s="60">
        <v>0</v>
      </c>
    </row>
    <row r="642" spans="1:9" x14ac:dyDescent="0.25">
      <c r="A642" s="57">
        <v>151</v>
      </c>
      <c r="B642" s="58">
        <f>PRRAS!C655</f>
        <v>641</v>
      </c>
      <c r="C642" s="58">
        <f>PRRAS!D655</f>
        <v>69392</v>
      </c>
      <c r="D642" s="58">
        <f>PRRAS!E655</f>
        <v>80505</v>
      </c>
      <c r="E642" s="58">
        <v>0</v>
      </c>
      <c r="F642" s="58">
        <v>0</v>
      </c>
      <c r="G642" s="59">
        <f t="shared" ref="G642:G705" si="20">(B642/1000)*(C642*1+D642*2)</f>
        <v>147687.682</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47</v>
      </c>
      <c r="D644" s="58">
        <f>PRRAS!E657</f>
        <v>47</v>
      </c>
      <c r="E644" s="58">
        <v>0</v>
      </c>
      <c r="F644" s="58">
        <v>0</v>
      </c>
      <c r="G644" s="59">
        <f t="shared" si="20"/>
        <v>90.662999999999997</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46</v>
      </c>
      <c r="D646" s="58">
        <f>PRRAS!E659</f>
        <v>47</v>
      </c>
      <c r="E646" s="58">
        <v>0</v>
      </c>
      <c r="F646" s="58">
        <v>0</v>
      </c>
      <c r="G646" s="59">
        <f t="shared" si="20"/>
        <v>90.3</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21042</v>
      </c>
      <c r="D685" s="58">
        <f>PRRAS!E698</f>
        <v>6200</v>
      </c>
      <c r="E685" s="58">
        <v>0</v>
      </c>
      <c r="F685" s="58">
        <v>0</v>
      </c>
      <c r="G685" s="59">
        <f t="shared" si="20"/>
        <v>22874.328000000001</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22113</v>
      </c>
      <c r="E688" s="58">
        <v>0</v>
      </c>
      <c r="F688" s="58">
        <v>0</v>
      </c>
      <c r="G688" s="59">
        <f t="shared" si="20"/>
        <v>30383.262000000002</v>
      </c>
      <c r="H688" s="59">
        <f t="shared" si="21"/>
        <v>0</v>
      </c>
      <c r="I688" s="60">
        <v>0</v>
      </c>
    </row>
    <row r="689" spans="1:9" x14ac:dyDescent="0.25">
      <c r="A689" s="57">
        <v>151</v>
      </c>
      <c r="B689" s="58">
        <f>PRRAS!C702</f>
        <v>688</v>
      </c>
      <c r="C689" s="58">
        <f>PRRAS!D702</f>
        <v>21383</v>
      </c>
      <c r="D689" s="58">
        <f>PRRAS!E702</f>
        <v>22857</v>
      </c>
      <c r="E689" s="58">
        <v>0</v>
      </c>
      <c r="F689" s="58">
        <v>0</v>
      </c>
      <c r="G689" s="59">
        <f t="shared" si="20"/>
        <v>46162.735999999997</v>
      </c>
      <c r="H689" s="59">
        <f t="shared" si="21"/>
        <v>0</v>
      </c>
      <c r="I689" s="60">
        <v>0</v>
      </c>
    </row>
    <row r="690" spans="1:9" x14ac:dyDescent="0.25">
      <c r="A690" s="57">
        <v>151</v>
      </c>
      <c r="B690" s="58">
        <f>PRRAS!C703</f>
        <v>689</v>
      </c>
      <c r="C690" s="58">
        <f>PRRAS!D703</f>
        <v>133302</v>
      </c>
      <c r="D690" s="58">
        <f>PRRAS!E703</f>
        <v>179156</v>
      </c>
      <c r="E690" s="58">
        <v>0</v>
      </c>
      <c r="F690" s="58">
        <v>0</v>
      </c>
      <c r="G690" s="59">
        <f t="shared" si="20"/>
        <v>338722.04599999997</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2944</v>
      </c>
      <c r="D692" s="58">
        <f>PRRAS!E705</f>
        <v>23086</v>
      </c>
      <c r="E692" s="58">
        <v>0</v>
      </c>
      <c r="F692" s="58">
        <v>0</v>
      </c>
      <c r="G692" s="59">
        <f t="shared" si="20"/>
        <v>33939.155999999995</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2212</v>
      </c>
      <c r="D697" s="58">
        <f>PRRAS!E710</f>
        <v>2049</v>
      </c>
      <c r="E697" s="58">
        <v>0</v>
      </c>
      <c r="F697" s="58">
        <v>0</v>
      </c>
      <c r="G697" s="59">
        <f t="shared" si="20"/>
        <v>4391.7599999999993</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46500</v>
      </c>
      <c r="D773" s="58">
        <f>PRRAS!E786</f>
        <v>40290</v>
      </c>
      <c r="E773" s="58">
        <v>0</v>
      </c>
      <c r="F773" s="58">
        <v>0</v>
      </c>
      <c r="G773" s="59">
        <f t="shared" si="24"/>
        <v>98105.760000000009</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8000</v>
      </c>
      <c r="D776" s="58">
        <f>PRRAS!E789</f>
        <v>3200</v>
      </c>
      <c r="E776" s="58">
        <v>0</v>
      </c>
      <c r="F776" s="58">
        <v>0</v>
      </c>
      <c r="G776" s="59">
        <f t="shared" si="24"/>
        <v>11160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15138</v>
      </c>
      <c r="D781" s="58">
        <f>PRRAS!E794</f>
        <v>16237</v>
      </c>
      <c r="E781" s="58">
        <v>0</v>
      </c>
      <c r="F781" s="58">
        <v>0</v>
      </c>
      <c r="G781" s="59">
        <f t="shared" si="24"/>
        <v>37137.360000000001</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65227</v>
      </c>
      <c r="D785" s="58">
        <f>PRRAS!E798</f>
        <v>67525</v>
      </c>
      <c r="E785" s="58">
        <v>0</v>
      </c>
      <c r="F785" s="58">
        <v>0</v>
      </c>
      <c r="G785" s="59">
        <f t="shared" si="24"/>
        <v>157017.16800000001</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10916002</v>
      </c>
      <c r="D977" s="63">
        <f>Bil!E12</f>
        <v>11232656</v>
      </c>
      <c r="E977" s="63">
        <v>0</v>
      </c>
      <c r="F977" s="63">
        <v>0</v>
      </c>
      <c r="G977" s="64">
        <f t="shared" ref="G977:G1040" si="32">B977/1000*C977+B977/500*D977</f>
        <v>33381.313999999998</v>
      </c>
      <c r="H977" s="64">
        <f t="shared" si="31"/>
        <v>0</v>
      </c>
      <c r="I977" s="65"/>
    </row>
    <row r="978" spans="1:9" x14ac:dyDescent="0.25">
      <c r="A978" s="57">
        <v>152</v>
      </c>
      <c r="B978" s="58">
        <f>Bil!C13</f>
        <v>2</v>
      </c>
      <c r="C978" s="58">
        <f>Bil!D13</f>
        <v>10332372</v>
      </c>
      <c r="D978" s="58">
        <f>Bil!E13</f>
        <v>10389688</v>
      </c>
      <c r="E978" s="58">
        <v>0</v>
      </c>
      <c r="F978" s="58">
        <v>0</v>
      </c>
      <c r="G978" s="59">
        <f t="shared" si="32"/>
        <v>62223.495999999999</v>
      </c>
      <c r="H978" s="59">
        <f t="shared" si="31"/>
        <v>0</v>
      </c>
      <c r="I978" s="60"/>
    </row>
    <row r="979" spans="1:9" x14ac:dyDescent="0.25">
      <c r="A979" s="57">
        <v>152</v>
      </c>
      <c r="B979" s="58">
        <f>Bil!C14</f>
        <v>3</v>
      </c>
      <c r="C979" s="58">
        <f>Bil!D14</f>
        <v>2020733</v>
      </c>
      <c r="D979" s="58">
        <f>Bil!E14</f>
        <v>2020733</v>
      </c>
      <c r="E979" s="58">
        <v>0</v>
      </c>
      <c r="F979" s="58">
        <v>0</v>
      </c>
      <c r="G979" s="59">
        <f t="shared" si="32"/>
        <v>18186.597000000002</v>
      </c>
      <c r="H979" s="59">
        <f t="shared" si="31"/>
        <v>0</v>
      </c>
      <c r="I979" s="60"/>
    </row>
    <row r="980" spans="1:9" x14ac:dyDescent="0.25">
      <c r="A980" s="57">
        <v>152</v>
      </c>
      <c r="B980" s="58">
        <f>Bil!C15</f>
        <v>4</v>
      </c>
      <c r="C980" s="58">
        <f>Bil!D15</f>
        <v>2020459</v>
      </c>
      <c r="D980" s="58">
        <f>Bil!E15</f>
        <v>2020459</v>
      </c>
      <c r="E980" s="58">
        <v>0</v>
      </c>
      <c r="F980" s="58">
        <v>0</v>
      </c>
      <c r="G980" s="59">
        <f t="shared" si="32"/>
        <v>24245.508000000002</v>
      </c>
      <c r="H980" s="59">
        <f t="shared" si="31"/>
        <v>0</v>
      </c>
      <c r="I980" s="60"/>
    </row>
    <row r="981" spans="1:9" x14ac:dyDescent="0.25">
      <c r="A981" s="57">
        <v>152</v>
      </c>
      <c r="B981" s="58">
        <f>Bil!C16</f>
        <v>5</v>
      </c>
      <c r="C981" s="58">
        <f>Bil!D16</f>
        <v>4975</v>
      </c>
      <c r="D981" s="58">
        <f>Bil!E16</f>
        <v>4975</v>
      </c>
      <c r="E981" s="58">
        <v>0</v>
      </c>
      <c r="F981" s="58">
        <v>0</v>
      </c>
      <c r="G981" s="59">
        <f t="shared" si="32"/>
        <v>74.625</v>
      </c>
      <c r="H981" s="59">
        <f t="shared" si="31"/>
        <v>0</v>
      </c>
      <c r="I981" s="60"/>
    </row>
    <row r="982" spans="1:9" x14ac:dyDescent="0.25">
      <c r="A982" s="57">
        <v>152</v>
      </c>
      <c r="B982" s="58">
        <f>Bil!C17</f>
        <v>6</v>
      </c>
      <c r="C982" s="58">
        <f>Bil!D17</f>
        <v>4701</v>
      </c>
      <c r="D982" s="58">
        <f>Bil!E17</f>
        <v>4701</v>
      </c>
      <c r="E982" s="58">
        <v>0</v>
      </c>
      <c r="F982" s="58">
        <v>0</v>
      </c>
      <c r="G982" s="59">
        <f t="shared" si="32"/>
        <v>84.617999999999995</v>
      </c>
      <c r="H982" s="59">
        <f t="shared" si="31"/>
        <v>0</v>
      </c>
      <c r="I982" s="60"/>
    </row>
    <row r="983" spans="1:9" x14ac:dyDescent="0.25">
      <c r="A983" s="57">
        <v>152</v>
      </c>
      <c r="B983" s="58">
        <f>Bil!C18</f>
        <v>7</v>
      </c>
      <c r="C983" s="58">
        <f>Bil!D18</f>
        <v>8311639</v>
      </c>
      <c r="D983" s="58">
        <f>Bil!E18</f>
        <v>8368955</v>
      </c>
      <c r="E983" s="58">
        <v>0</v>
      </c>
      <c r="F983" s="58">
        <v>0</v>
      </c>
      <c r="G983" s="59">
        <f t="shared" si="32"/>
        <v>175346.84299999999</v>
      </c>
      <c r="H983" s="59">
        <f t="shared" si="31"/>
        <v>0</v>
      </c>
      <c r="I983" s="60"/>
    </row>
    <row r="984" spans="1:9" x14ac:dyDescent="0.25">
      <c r="A984" s="57">
        <v>152</v>
      </c>
      <c r="B984" s="58">
        <f>Bil!C19</f>
        <v>8</v>
      </c>
      <c r="C984" s="58">
        <f>Bil!D19</f>
        <v>7912286</v>
      </c>
      <c r="D984" s="58">
        <f>Bil!E19</f>
        <v>7746208</v>
      </c>
      <c r="E984" s="58">
        <v>0</v>
      </c>
      <c r="F984" s="58">
        <v>0</v>
      </c>
      <c r="G984" s="59">
        <f t="shared" si="32"/>
        <v>187237.61600000001</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13286205</v>
      </c>
      <c r="D986" s="58">
        <f>Bil!E21</f>
        <v>13286205</v>
      </c>
      <c r="E986" s="58">
        <v>0</v>
      </c>
      <c r="F986" s="58">
        <v>0</v>
      </c>
      <c r="G986" s="59">
        <f t="shared" si="32"/>
        <v>398586.14999999997</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5373919</v>
      </c>
      <c r="D989" s="58">
        <f>Bil!E24</f>
        <v>5539997</v>
      </c>
      <c r="E989" s="58">
        <v>0</v>
      </c>
      <c r="F989" s="58">
        <v>0</v>
      </c>
      <c r="G989" s="59">
        <f t="shared" si="32"/>
        <v>213900.86900000001</v>
      </c>
      <c r="H989" s="59">
        <f t="shared" si="31"/>
        <v>0</v>
      </c>
      <c r="I989" s="60"/>
    </row>
    <row r="990" spans="1:9" x14ac:dyDescent="0.25">
      <c r="A990" s="57">
        <v>152</v>
      </c>
      <c r="B990" s="58">
        <f>Bil!C25</f>
        <v>14</v>
      </c>
      <c r="C990" s="58">
        <f>Bil!D25</f>
        <v>393400</v>
      </c>
      <c r="D990" s="58">
        <f>Bil!E25</f>
        <v>356870</v>
      </c>
      <c r="E990" s="58">
        <v>0</v>
      </c>
      <c r="F990" s="58">
        <v>0</v>
      </c>
      <c r="G990" s="59">
        <f t="shared" si="32"/>
        <v>15499.960000000001</v>
      </c>
      <c r="H990" s="59">
        <f t="shared" si="31"/>
        <v>0</v>
      </c>
      <c r="I990" s="60"/>
    </row>
    <row r="991" spans="1:9" x14ac:dyDescent="0.25">
      <c r="A991" s="57">
        <v>152</v>
      </c>
      <c r="B991" s="58">
        <f>Bil!C26</f>
        <v>15</v>
      </c>
      <c r="C991" s="58">
        <f>Bil!D26</f>
        <v>677464</v>
      </c>
      <c r="D991" s="58">
        <f>Bil!E26</f>
        <v>719707</v>
      </c>
      <c r="E991" s="58">
        <v>0</v>
      </c>
      <c r="F991" s="58">
        <v>0</v>
      </c>
      <c r="G991" s="59">
        <f t="shared" si="32"/>
        <v>31753.17</v>
      </c>
      <c r="H991" s="59">
        <f t="shared" si="31"/>
        <v>0</v>
      </c>
      <c r="I991" s="60"/>
    </row>
    <row r="992" spans="1:9" x14ac:dyDescent="0.25">
      <c r="A992" s="57">
        <v>152</v>
      </c>
      <c r="B992" s="58">
        <f>Bil!C27</f>
        <v>16</v>
      </c>
      <c r="C992" s="58">
        <f>Bil!D27</f>
        <v>43815</v>
      </c>
      <c r="D992" s="58">
        <f>Bil!E27</f>
        <v>39664</v>
      </c>
      <c r="E992" s="58">
        <v>0</v>
      </c>
      <c r="F992" s="58">
        <v>0</v>
      </c>
      <c r="G992" s="59">
        <f t="shared" si="32"/>
        <v>1970.288</v>
      </c>
      <c r="H992" s="59">
        <f t="shared" si="31"/>
        <v>0</v>
      </c>
      <c r="I992" s="60"/>
    </row>
    <row r="993" spans="1:9" x14ac:dyDescent="0.25">
      <c r="A993" s="57">
        <v>152</v>
      </c>
      <c r="B993" s="58">
        <f>Bil!C28</f>
        <v>17</v>
      </c>
      <c r="C993" s="58">
        <f>Bil!D28</f>
        <v>72188</v>
      </c>
      <c r="D993" s="58">
        <f>Bil!E28</f>
        <v>72188</v>
      </c>
      <c r="E993" s="58">
        <v>0</v>
      </c>
      <c r="F993" s="58">
        <v>0</v>
      </c>
      <c r="G993" s="59">
        <f t="shared" si="32"/>
        <v>3681.5880000000006</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41146</v>
      </c>
      <c r="D995" s="58">
        <f>Bil!E30</f>
        <v>37926</v>
      </c>
      <c r="E995" s="58">
        <v>0</v>
      </c>
      <c r="F995" s="58">
        <v>0</v>
      </c>
      <c r="G995" s="59">
        <f t="shared" si="32"/>
        <v>2222.962</v>
      </c>
      <c r="H995" s="59">
        <f t="shared" si="31"/>
        <v>0</v>
      </c>
      <c r="I995" s="60"/>
    </row>
    <row r="996" spans="1:9" x14ac:dyDescent="0.25">
      <c r="A996" s="57">
        <v>152</v>
      </c>
      <c r="B996" s="58">
        <f>Bil!C31</f>
        <v>20</v>
      </c>
      <c r="C996" s="58">
        <f>Bil!D31</f>
        <v>6815</v>
      </c>
      <c r="D996" s="58">
        <f>Bil!E31</f>
        <v>3215</v>
      </c>
      <c r="E996" s="58">
        <v>0</v>
      </c>
      <c r="F996" s="58">
        <v>0</v>
      </c>
      <c r="G996" s="59">
        <f t="shared" si="32"/>
        <v>264.89999999999998</v>
      </c>
      <c r="H996" s="59">
        <f t="shared" si="31"/>
        <v>0</v>
      </c>
      <c r="I996" s="60"/>
    </row>
    <row r="997" spans="1:9" x14ac:dyDescent="0.25">
      <c r="A997" s="57">
        <v>152</v>
      </c>
      <c r="B997" s="58">
        <f>Bil!C32</f>
        <v>21</v>
      </c>
      <c r="C997" s="58">
        <f>Bil!D32</f>
        <v>1098703</v>
      </c>
      <c r="D997" s="58">
        <f>Bil!E32</f>
        <v>992577</v>
      </c>
      <c r="E997" s="58">
        <v>0</v>
      </c>
      <c r="F997" s="58">
        <v>0</v>
      </c>
      <c r="G997" s="59">
        <f t="shared" si="32"/>
        <v>64760.997000000003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1546731</v>
      </c>
      <c r="D999" s="58">
        <f>Bil!E34</f>
        <v>1508407</v>
      </c>
      <c r="E999" s="58">
        <v>0</v>
      </c>
      <c r="F999" s="58">
        <v>0</v>
      </c>
      <c r="G999" s="59">
        <f t="shared" si="32"/>
        <v>104961.535</v>
      </c>
      <c r="H999" s="59">
        <f t="shared" si="31"/>
        <v>0</v>
      </c>
      <c r="I999" s="60"/>
    </row>
    <row r="1000" spans="1:9" x14ac:dyDescent="0.25">
      <c r="A1000" s="57">
        <v>152</v>
      </c>
      <c r="B1000" s="58">
        <f>Bil!C35</f>
        <v>24</v>
      </c>
      <c r="C1000" s="58">
        <f>Bil!D35</f>
        <v>0</v>
      </c>
      <c r="D1000" s="58">
        <f>Bil!E35</f>
        <v>259924</v>
      </c>
      <c r="E1000" s="58">
        <v>0</v>
      </c>
      <c r="F1000" s="58">
        <v>0</v>
      </c>
      <c r="G1000" s="59">
        <f t="shared" si="32"/>
        <v>12476.352000000001</v>
      </c>
      <c r="H1000" s="59">
        <f t="shared" si="31"/>
        <v>0</v>
      </c>
      <c r="I1000" s="60"/>
    </row>
    <row r="1001" spans="1:9" x14ac:dyDescent="0.25">
      <c r="A1001" s="57">
        <v>152</v>
      </c>
      <c r="B1001" s="58">
        <f>Bil!C36</f>
        <v>25</v>
      </c>
      <c r="C1001" s="58">
        <f>Bil!D36</f>
        <v>256977</v>
      </c>
      <c r="D1001" s="58">
        <f>Bil!E36</f>
        <v>516901</v>
      </c>
      <c r="E1001" s="58">
        <v>0</v>
      </c>
      <c r="F1001" s="58">
        <v>0</v>
      </c>
      <c r="G1001" s="59">
        <f t="shared" si="32"/>
        <v>32269.475000000002</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256977</v>
      </c>
      <c r="D1005" s="58">
        <f>Bil!E40</f>
        <v>256977</v>
      </c>
      <c r="E1005" s="58">
        <v>0</v>
      </c>
      <c r="F1005" s="58">
        <v>0</v>
      </c>
      <c r="G1005" s="59">
        <f t="shared" si="32"/>
        <v>22356.999000000003</v>
      </c>
      <c r="H1005" s="59">
        <f t="shared" si="31"/>
        <v>0</v>
      </c>
      <c r="I1005" s="60"/>
    </row>
    <row r="1006" spans="1:9" x14ac:dyDescent="0.25">
      <c r="A1006" s="57">
        <v>152</v>
      </c>
      <c r="B1006" s="58">
        <f>Bil!C41</f>
        <v>30</v>
      </c>
      <c r="C1006" s="58">
        <f>Bil!D41</f>
        <v>5953</v>
      </c>
      <c r="D1006" s="58">
        <f>Bil!E41</f>
        <v>5953</v>
      </c>
      <c r="E1006" s="58">
        <v>0</v>
      </c>
      <c r="F1006" s="58">
        <v>0</v>
      </c>
      <c r="G1006" s="59">
        <f t="shared" si="32"/>
        <v>535.77</v>
      </c>
      <c r="H1006" s="59">
        <f t="shared" si="31"/>
        <v>0</v>
      </c>
      <c r="I1006" s="60"/>
    </row>
    <row r="1007" spans="1:9" x14ac:dyDescent="0.25">
      <c r="A1007" s="57">
        <v>152</v>
      </c>
      <c r="B1007" s="58">
        <f>Bil!C42</f>
        <v>31</v>
      </c>
      <c r="C1007" s="58">
        <f>Bil!D42</f>
        <v>5953</v>
      </c>
      <c r="D1007" s="58">
        <f>Bil!E42</f>
        <v>5953</v>
      </c>
      <c r="E1007" s="58">
        <v>0</v>
      </c>
      <c r="F1007" s="58">
        <v>0</v>
      </c>
      <c r="G1007" s="59">
        <f t="shared" si="32"/>
        <v>553.62900000000002</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1560672</v>
      </c>
      <c r="D1025" s="58">
        <f>Bil!E60</f>
        <v>1619303</v>
      </c>
      <c r="E1025" s="58">
        <v>0</v>
      </c>
      <c r="F1025" s="58">
        <v>0</v>
      </c>
      <c r="G1025" s="59">
        <f t="shared" si="32"/>
        <v>235164.62200000003</v>
      </c>
      <c r="H1025" s="59">
        <f t="shared" si="31"/>
        <v>0</v>
      </c>
      <c r="I1025" s="60"/>
    </row>
    <row r="1026" spans="1:9" x14ac:dyDescent="0.25">
      <c r="A1026" s="57">
        <v>152</v>
      </c>
      <c r="B1026" s="58">
        <f>Bil!C61</f>
        <v>50</v>
      </c>
      <c r="C1026" s="58">
        <f>Bil!D61</f>
        <v>1560672</v>
      </c>
      <c r="D1026" s="58">
        <f>Bil!E61</f>
        <v>1619303</v>
      </c>
      <c r="E1026" s="58">
        <v>0</v>
      </c>
      <c r="F1026" s="58">
        <v>0</v>
      </c>
      <c r="G1026" s="59">
        <f t="shared" si="32"/>
        <v>239963.90000000002</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583630</v>
      </c>
      <c r="D1039" s="58">
        <f>Bil!E74</f>
        <v>842968</v>
      </c>
      <c r="E1039" s="58">
        <v>0</v>
      </c>
      <c r="F1039" s="58">
        <v>0</v>
      </c>
      <c r="G1039" s="59">
        <f t="shared" si="32"/>
        <v>142982.658</v>
      </c>
      <c r="H1039" s="59">
        <f t="shared" si="33"/>
        <v>0</v>
      </c>
      <c r="I1039" s="60"/>
    </row>
    <row r="1040" spans="1:9" x14ac:dyDescent="0.25">
      <c r="A1040" s="57">
        <v>152</v>
      </c>
      <c r="B1040" s="58">
        <f>Bil!C75</f>
        <v>64</v>
      </c>
      <c r="C1040" s="58">
        <f>Bil!D75</f>
        <v>69392</v>
      </c>
      <c r="D1040" s="58">
        <f>Bil!E75</f>
        <v>80505</v>
      </c>
      <c r="E1040" s="58">
        <v>0</v>
      </c>
      <c r="F1040" s="58">
        <v>0</v>
      </c>
      <c r="G1040" s="59">
        <f t="shared" si="32"/>
        <v>14745.727999999999</v>
      </c>
      <c r="H1040" s="59">
        <f t="shared" si="33"/>
        <v>0</v>
      </c>
      <c r="I1040" s="60"/>
    </row>
    <row r="1041" spans="1:9" x14ac:dyDescent="0.25">
      <c r="A1041" s="57">
        <v>152</v>
      </c>
      <c r="B1041" s="58">
        <f>Bil!C76</f>
        <v>65</v>
      </c>
      <c r="C1041" s="58">
        <f>Bil!D76</f>
        <v>69392</v>
      </c>
      <c r="D1041" s="58">
        <f>Bil!E76</f>
        <v>80505</v>
      </c>
      <c r="E1041" s="58">
        <v>0</v>
      </c>
      <c r="F1041" s="58">
        <v>0</v>
      </c>
      <c r="G1041" s="59">
        <f t="shared" ref="G1041:G1104" si="34">B1041/1000*C1041+B1041/500*D1041</f>
        <v>14976.130000000001</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69392</v>
      </c>
      <c r="D1043" s="58">
        <f>Bil!E78</f>
        <v>80505</v>
      </c>
      <c r="E1043" s="58">
        <v>0</v>
      </c>
      <c r="F1043" s="58">
        <v>0</v>
      </c>
      <c r="G1043" s="59">
        <f t="shared" si="34"/>
        <v>15436.934000000001</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30759</v>
      </c>
      <c r="D1049" s="58">
        <f>Bil!E84</f>
        <v>34485</v>
      </c>
      <c r="E1049" s="58">
        <v>0</v>
      </c>
      <c r="F1049" s="58">
        <v>0</v>
      </c>
      <c r="G1049" s="59">
        <f t="shared" si="34"/>
        <v>7280.2169999999987</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30759</v>
      </c>
      <c r="D1056" s="58">
        <f>Bil!E91</f>
        <v>34485</v>
      </c>
      <c r="E1056" s="58">
        <v>0</v>
      </c>
      <c r="F1056" s="58">
        <v>0</v>
      </c>
      <c r="G1056" s="59">
        <f t="shared" si="34"/>
        <v>7978.3200000000006</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483479</v>
      </c>
      <c r="D1134" s="58">
        <f>Bil!E169</f>
        <v>727978</v>
      </c>
      <c r="E1134" s="58">
        <v>0</v>
      </c>
      <c r="F1134" s="58">
        <v>0</v>
      </c>
      <c r="G1134" s="59">
        <f t="shared" si="36"/>
        <v>306430.73</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483479</v>
      </c>
      <c r="D1137" s="58">
        <f>Bil!E172</f>
        <v>727978</v>
      </c>
      <c r="E1137" s="58">
        <v>0</v>
      </c>
      <c r="F1137" s="58">
        <v>0</v>
      </c>
      <c r="G1137" s="59">
        <f t="shared" si="36"/>
        <v>312249.03500000003</v>
      </c>
      <c r="H1137" s="59">
        <f t="shared" si="35"/>
        <v>0</v>
      </c>
      <c r="I1137" s="60"/>
    </row>
    <row r="1138" spans="1:9" x14ac:dyDescent="0.25">
      <c r="A1138" s="57">
        <v>152</v>
      </c>
      <c r="B1138" s="58">
        <f>Bil!C173</f>
        <v>162</v>
      </c>
      <c r="C1138" s="58">
        <f>Bil!D173</f>
        <v>10916002</v>
      </c>
      <c r="D1138" s="58">
        <f>Bil!E173</f>
        <v>11232656</v>
      </c>
      <c r="E1138" s="58">
        <v>0</v>
      </c>
      <c r="F1138" s="58">
        <v>0</v>
      </c>
      <c r="G1138" s="59">
        <f t="shared" si="36"/>
        <v>5407772.8680000007</v>
      </c>
      <c r="H1138" s="59">
        <f t="shared" si="35"/>
        <v>0</v>
      </c>
      <c r="I1138" s="60"/>
    </row>
    <row r="1139" spans="1:9" x14ac:dyDescent="0.25">
      <c r="A1139" s="57">
        <v>152</v>
      </c>
      <c r="B1139" s="58">
        <f>Bil!C174</f>
        <v>163</v>
      </c>
      <c r="C1139" s="58">
        <f>Bil!D174</f>
        <v>522046</v>
      </c>
      <c r="D1139" s="58">
        <f>Bil!E174</f>
        <v>763090</v>
      </c>
      <c r="E1139" s="58">
        <v>0</v>
      </c>
      <c r="F1139" s="58">
        <v>0</v>
      </c>
      <c r="G1139" s="59">
        <f t="shared" si="36"/>
        <v>333860.83799999999</v>
      </c>
      <c r="H1139" s="59">
        <f t="shared" si="35"/>
        <v>0</v>
      </c>
      <c r="I1139" s="60"/>
    </row>
    <row r="1140" spans="1:9" x14ac:dyDescent="0.25">
      <c r="A1140" s="57">
        <v>152</v>
      </c>
      <c r="B1140" s="58">
        <f>Bil!C175</f>
        <v>164</v>
      </c>
      <c r="C1140" s="58">
        <f>Bil!D175</f>
        <v>522046</v>
      </c>
      <c r="D1140" s="58">
        <f>Bil!E175</f>
        <v>763090</v>
      </c>
      <c r="E1140" s="58">
        <v>0</v>
      </c>
      <c r="F1140" s="58">
        <v>0</v>
      </c>
      <c r="G1140" s="59">
        <f t="shared" si="36"/>
        <v>335909.06400000001</v>
      </c>
      <c r="H1140" s="59">
        <f t="shared" si="35"/>
        <v>0</v>
      </c>
      <c r="I1140" s="60"/>
    </row>
    <row r="1141" spans="1:9" x14ac:dyDescent="0.25">
      <c r="A1141" s="57">
        <v>152</v>
      </c>
      <c r="B1141" s="58">
        <f>Bil!C176</f>
        <v>165</v>
      </c>
      <c r="C1141" s="58">
        <f>Bil!D176</f>
        <v>478687</v>
      </c>
      <c r="D1141" s="58">
        <f>Bil!E176</f>
        <v>543428</v>
      </c>
      <c r="E1141" s="58">
        <v>0</v>
      </c>
      <c r="F1141" s="58">
        <v>0</v>
      </c>
      <c r="G1141" s="59">
        <f t="shared" si="36"/>
        <v>258314.59500000003</v>
      </c>
      <c r="H1141" s="59">
        <f t="shared" si="35"/>
        <v>0</v>
      </c>
      <c r="I1141" s="60"/>
    </row>
    <row r="1142" spans="1:9" x14ac:dyDescent="0.25">
      <c r="A1142" s="57">
        <v>152</v>
      </c>
      <c r="B1142" s="58">
        <f>Bil!C177</f>
        <v>166</v>
      </c>
      <c r="C1142" s="58">
        <f>Bil!D177</f>
        <v>13611</v>
      </c>
      <c r="D1142" s="58">
        <f>Bil!E177</f>
        <v>179132</v>
      </c>
      <c r="E1142" s="58">
        <v>0</v>
      </c>
      <c r="F1142" s="58">
        <v>0</v>
      </c>
      <c r="G1142" s="59">
        <f t="shared" si="36"/>
        <v>61731.25</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11932</v>
      </c>
      <c r="E1148" s="58">
        <v>0</v>
      </c>
      <c r="F1148" s="58">
        <v>0</v>
      </c>
      <c r="G1148" s="59">
        <f t="shared" si="36"/>
        <v>4104.6079999999993</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29748</v>
      </c>
      <c r="D1150" s="58">
        <f>Bil!E185</f>
        <v>28598</v>
      </c>
      <c r="E1150" s="58">
        <v>0</v>
      </c>
      <c r="F1150" s="58">
        <v>0</v>
      </c>
      <c r="G1150" s="59">
        <f t="shared" si="36"/>
        <v>15128.255999999999</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10393956</v>
      </c>
      <c r="D1199" s="58">
        <f>Bil!E234</f>
        <v>10469566</v>
      </c>
      <c r="E1199" s="58">
        <v>0</v>
      </c>
      <c r="F1199" s="58">
        <v>0</v>
      </c>
      <c r="G1199" s="59">
        <f t="shared" si="38"/>
        <v>6987278.6239999998</v>
      </c>
      <c r="H1199" s="59">
        <f t="shared" si="37"/>
        <v>0</v>
      </c>
      <c r="I1199" s="60"/>
    </row>
    <row r="1200" spans="1:9" x14ac:dyDescent="0.25">
      <c r="A1200" s="57">
        <v>152</v>
      </c>
      <c r="B1200" s="58">
        <f>Bil!C235</f>
        <v>224</v>
      </c>
      <c r="C1200" s="58">
        <f>Bil!D235</f>
        <v>10332373</v>
      </c>
      <c r="D1200" s="58">
        <f>Bil!E235</f>
        <v>10389689</v>
      </c>
      <c r="E1200" s="58">
        <v>0</v>
      </c>
      <c r="F1200" s="58">
        <v>0</v>
      </c>
      <c r="G1200" s="59">
        <f t="shared" si="38"/>
        <v>6969032.2240000004</v>
      </c>
      <c r="H1200" s="59">
        <f t="shared" si="37"/>
        <v>0</v>
      </c>
      <c r="I1200" s="60"/>
    </row>
    <row r="1201" spans="1:9" x14ac:dyDescent="0.25">
      <c r="A1201" s="57">
        <v>152</v>
      </c>
      <c r="B1201" s="58">
        <f>Bil!C236</f>
        <v>225</v>
      </c>
      <c r="C1201" s="58">
        <f>Bil!D236</f>
        <v>10332373</v>
      </c>
      <c r="D1201" s="58">
        <f>Bil!E236</f>
        <v>10389689</v>
      </c>
      <c r="E1201" s="58">
        <v>0</v>
      </c>
      <c r="F1201" s="58">
        <v>0</v>
      </c>
      <c r="G1201" s="59">
        <f t="shared" si="38"/>
        <v>7000143.9749999996</v>
      </c>
      <c r="H1201" s="59">
        <f t="shared" si="37"/>
        <v>0</v>
      </c>
      <c r="I1201" s="60"/>
    </row>
    <row r="1202" spans="1:9" x14ac:dyDescent="0.25">
      <c r="A1202" s="57">
        <v>152</v>
      </c>
      <c r="B1202" s="58">
        <f>Bil!C237</f>
        <v>226</v>
      </c>
      <c r="C1202" s="58">
        <f>Bil!D237</f>
        <v>10332373</v>
      </c>
      <c r="D1202" s="58">
        <f>Bil!E237</f>
        <v>10389689</v>
      </c>
      <c r="E1202" s="58">
        <v>0</v>
      </c>
      <c r="F1202" s="58">
        <v>0</v>
      </c>
      <c r="G1202" s="59">
        <f t="shared" si="38"/>
        <v>7031255.7259999998</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61583</v>
      </c>
      <c r="D1208" s="58">
        <f>Bil!E243</f>
        <v>79877</v>
      </c>
      <c r="E1208" s="58">
        <v>0</v>
      </c>
      <c r="F1208" s="58">
        <v>0</v>
      </c>
      <c r="G1208" s="59">
        <f t="shared" si="38"/>
        <v>51350.184000000001</v>
      </c>
      <c r="H1208" s="59">
        <f t="shared" si="37"/>
        <v>0</v>
      </c>
      <c r="I1208" s="60"/>
    </row>
    <row r="1209" spans="1:9" x14ac:dyDescent="0.25">
      <c r="A1209" s="57">
        <v>152</v>
      </c>
      <c r="B1209" s="58">
        <f>Bil!C244</f>
        <v>233</v>
      </c>
      <c r="C1209" s="58">
        <f>Bil!D244</f>
        <v>61583</v>
      </c>
      <c r="D1209" s="58">
        <f>Bil!E244</f>
        <v>79877</v>
      </c>
      <c r="E1209" s="58">
        <v>0</v>
      </c>
      <c r="F1209" s="58">
        <v>0</v>
      </c>
      <c r="G1209" s="59">
        <f t="shared" si="38"/>
        <v>51571.521000000001</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30759</v>
      </c>
      <c r="D1228" s="58">
        <f>Bil!E264</f>
        <v>34485</v>
      </c>
      <c r="E1228" s="58">
        <v>0</v>
      </c>
      <c r="F1228" s="58">
        <v>0</v>
      </c>
      <c r="G1228" s="59">
        <f t="shared" si="38"/>
        <v>25131.707999999999</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522045</v>
      </c>
      <c r="D1252" s="58">
        <f>Bil!E288</f>
        <v>763090</v>
      </c>
      <c r="E1252" s="58">
        <v>0</v>
      </c>
      <c r="F1252" s="58">
        <v>0</v>
      </c>
      <c r="G1252" s="59">
        <f t="shared" si="40"/>
        <v>565310.10000000009</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29748</v>
      </c>
      <c r="D1266" s="58">
        <f>Bil!E302</f>
        <v>28598</v>
      </c>
      <c r="E1266" s="58">
        <v>0</v>
      </c>
      <c r="F1266" s="58">
        <v>0</v>
      </c>
      <c r="G1266" s="59">
        <f t="shared" si="40"/>
        <v>25213.760000000002</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8562020</v>
      </c>
      <c r="D1411" s="58">
        <f>RasF!E136</f>
        <v>8303141</v>
      </c>
      <c r="E1411" s="58">
        <v>0</v>
      </c>
      <c r="F1411" s="58">
        <v>0</v>
      </c>
      <c r="G1411" s="59">
        <f t="shared" si="44"/>
        <v>3146037.75</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8562020</v>
      </c>
      <c r="D1422" s="58">
        <f>RasF!E147</f>
        <v>8303141</v>
      </c>
      <c r="E1422" s="58">
        <v>0</v>
      </c>
      <c r="F1422" s="58">
        <v>0</v>
      </c>
      <c r="G1422" s="59">
        <f t="shared" si="44"/>
        <v>3422889.0719999997</v>
      </c>
      <c r="H1422" s="59">
        <f t="shared" si="45"/>
        <v>0</v>
      </c>
      <c r="I1422" s="60"/>
    </row>
    <row r="1423" spans="1:9" x14ac:dyDescent="0.25">
      <c r="A1423" s="66">
        <v>154</v>
      </c>
      <c r="B1423" s="67">
        <f>RasF!C148</f>
        <v>137</v>
      </c>
      <c r="C1423" s="67">
        <f>RasF!D148</f>
        <v>8562020</v>
      </c>
      <c r="D1423" s="67">
        <f>RasF!E148</f>
        <v>8303141</v>
      </c>
      <c r="E1423" s="67">
        <v>0</v>
      </c>
      <c r="F1423" s="67">
        <v>0</v>
      </c>
      <c r="G1423" s="68">
        <f t="shared" si="44"/>
        <v>3448057.3739999998</v>
      </c>
      <c r="H1423" s="68">
        <f t="shared" si="45"/>
        <v>0</v>
      </c>
      <c r="I1423" s="69"/>
    </row>
    <row r="1424" spans="1:9" x14ac:dyDescent="0.25">
      <c r="A1424" s="62">
        <v>156</v>
      </c>
      <c r="B1424" s="63">
        <f>PVRIO!C12</f>
        <v>1</v>
      </c>
      <c r="C1424" s="70">
        <f>PVRIO!D12</f>
        <v>0</v>
      </c>
      <c r="D1424" s="70">
        <f>PVRIO!E12</f>
        <v>259924</v>
      </c>
      <c r="E1424" s="70">
        <v>0</v>
      </c>
      <c r="F1424" s="70">
        <v>0</v>
      </c>
      <c r="G1424" s="64">
        <f t="shared" si="44"/>
        <v>519.84799999999996</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259924</v>
      </c>
      <c r="E1441" s="61">
        <v>0</v>
      </c>
      <c r="F1441" s="61">
        <v>0</v>
      </c>
      <c r="G1441" s="59">
        <f t="shared" si="46"/>
        <v>9357.2639999999992</v>
      </c>
      <c r="H1441" s="59">
        <f t="shared" si="45"/>
        <v>0</v>
      </c>
      <c r="I1441" s="60">
        <v>0</v>
      </c>
    </row>
    <row r="1442" spans="1:9" x14ac:dyDescent="0.25">
      <c r="A1442" s="57">
        <v>156</v>
      </c>
      <c r="B1442" s="58">
        <f>PVRIO!C30</f>
        <v>19</v>
      </c>
      <c r="C1442" s="61">
        <f>PVRIO!D30</f>
        <v>0</v>
      </c>
      <c r="D1442" s="61">
        <f>PVRIO!E30</f>
        <v>259924</v>
      </c>
      <c r="E1442" s="61">
        <v>0</v>
      </c>
      <c r="F1442" s="61">
        <v>0</v>
      </c>
      <c r="G1442" s="59">
        <f t="shared" si="46"/>
        <v>9877.1119999999992</v>
      </c>
      <c r="H1442" s="59">
        <f t="shared" si="45"/>
        <v>0</v>
      </c>
      <c r="I1442" s="60">
        <v>0</v>
      </c>
    </row>
    <row r="1443" spans="1:9" x14ac:dyDescent="0.25">
      <c r="A1443" s="57">
        <v>156</v>
      </c>
      <c r="B1443" s="58">
        <f>PVRIO!C31</f>
        <v>20</v>
      </c>
      <c r="C1443" s="61">
        <f>PVRIO!D31</f>
        <v>0</v>
      </c>
      <c r="D1443" s="61">
        <f>PVRIO!E31</f>
        <v>259924</v>
      </c>
      <c r="E1443" s="61">
        <v>0</v>
      </c>
      <c r="F1443" s="61">
        <v>0</v>
      </c>
      <c r="G1443" s="59">
        <f t="shared" si="46"/>
        <v>10396.960000000001</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5">
      <c r="A1469" s="73">
        <v>159</v>
      </c>
      <c r="B1469" s="61">
        <f>Obv!C13</f>
        <v>2</v>
      </c>
      <c r="C1469" s="61">
        <f>Obv!D13</f>
        <v>9101695</v>
      </c>
      <c r="D1469" s="61">
        <v>0</v>
      </c>
      <c r="E1469" s="61">
        <v>0</v>
      </c>
      <c r="F1469" s="61">
        <v>0</v>
      </c>
      <c r="G1469" s="59">
        <f t="shared" si="51"/>
        <v>18203.39</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9093995</v>
      </c>
      <c r="D1471" s="61">
        <v>0</v>
      </c>
      <c r="E1471" s="61">
        <v>0</v>
      </c>
      <c r="F1471" s="61">
        <v>0</v>
      </c>
      <c r="G1471" s="59">
        <f t="shared" si="51"/>
        <v>36375.980000000003</v>
      </c>
      <c r="H1471" s="59">
        <f t="shared" si="52"/>
        <v>0</v>
      </c>
      <c r="I1471" s="60"/>
    </row>
    <row r="1472" spans="1:9" x14ac:dyDescent="0.25">
      <c r="A1472" s="73">
        <v>159</v>
      </c>
      <c r="B1472" s="61">
        <f>Obv!C16</f>
        <v>5</v>
      </c>
      <c r="C1472" s="61">
        <f>Obv!D16</f>
        <v>6695005</v>
      </c>
      <c r="D1472" s="61">
        <v>0</v>
      </c>
      <c r="E1472" s="61">
        <v>0</v>
      </c>
      <c r="F1472" s="61">
        <v>0</v>
      </c>
      <c r="G1472" s="59">
        <f t="shared" si="51"/>
        <v>33475.025000000001</v>
      </c>
      <c r="H1472" s="59">
        <f t="shared" si="52"/>
        <v>0</v>
      </c>
      <c r="I1472" s="60"/>
    </row>
    <row r="1473" spans="1:9" x14ac:dyDescent="0.25">
      <c r="A1473" s="73">
        <v>159</v>
      </c>
      <c r="B1473" s="61">
        <f>Obv!C17</f>
        <v>6</v>
      </c>
      <c r="C1473" s="61">
        <f>Obv!D17</f>
        <v>2254954</v>
      </c>
      <c r="D1473" s="61">
        <v>0</v>
      </c>
      <c r="E1473" s="61">
        <v>0</v>
      </c>
      <c r="F1473" s="61">
        <v>0</v>
      </c>
      <c r="G1473" s="59">
        <f t="shared" si="51"/>
        <v>13529.724</v>
      </c>
      <c r="H1473" s="59">
        <f t="shared" si="52"/>
        <v>0</v>
      </c>
      <c r="I1473" s="60"/>
    </row>
    <row r="1474" spans="1:9" x14ac:dyDescent="0.25">
      <c r="A1474" s="73">
        <v>159</v>
      </c>
      <c r="B1474" s="61">
        <f>Obv!C18</f>
        <v>7</v>
      </c>
      <c r="C1474" s="61">
        <f>Obv!D18</f>
        <v>4879</v>
      </c>
      <c r="D1474" s="61">
        <v>0</v>
      </c>
      <c r="E1474" s="61">
        <v>0</v>
      </c>
      <c r="F1474" s="61">
        <v>0</v>
      </c>
      <c r="G1474" s="59">
        <f t="shared" si="51"/>
        <v>34.152999999999999</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139157</v>
      </c>
      <c r="D1476" s="61">
        <v>0</v>
      </c>
      <c r="E1476" s="61">
        <v>0</v>
      </c>
      <c r="F1476" s="61">
        <v>0</v>
      </c>
      <c r="G1476" s="59">
        <f t="shared" si="51"/>
        <v>1252.413</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7700</v>
      </c>
      <c r="D1479" s="61">
        <v>0</v>
      </c>
      <c r="E1479" s="61">
        <v>0</v>
      </c>
      <c r="F1479" s="61">
        <v>0</v>
      </c>
      <c r="G1479" s="59">
        <f t="shared" si="51"/>
        <v>92.4</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8367230</v>
      </c>
      <c r="D1486" s="61">
        <v>0</v>
      </c>
      <c r="E1486" s="61">
        <v>0</v>
      </c>
      <c r="F1486" s="61">
        <v>0</v>
      </c>
      <c r="G1486" s="59">
        <f t="shared" si="51"/>
        <v>158977.37</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8359530</v>
      </c>
      <c r="D1488" s="61">
        <v>0</v>
      </c>
      <c r="E1488" s="61">
        <v>0</v>
      </c>
      <c r="F1488" s="61">
        <v>0</v>
      </c>
      <c r="G1488" s="59">
        <f t="shared" si="51"/>
        <v>175550.13</v>
      </c>
      <c r="H1488" s="59">
        <f t="shared" si="52"/>
        <v>0</v>
      </c>
      <c r="I1488" s="60"/>
    </row>
    <row r="1489" spans="1:9" x14ac:dyDescent="0.25">
      <c r="A1489" s="73">
        <v>159</v>
      </c>
      <c r="B1489" s="61">
        <f>Obv!C33</f>
        <v>22</v>
      </c>
      <c r="C1489" s="61">
        <f>Obv!D33</f>
        <v>6151577</v>
      </c>
      <c r="D1489" s="61">
        <v>0</v>
      </c>
      <c r="E1489" s="61">
        <v>0</v>
      </c>
      <c r="F1489" s="61">
        <v>0</v>
      </c>
      <c r="G1489" s="59">
        <f t="shared" si="51"/>
        <v>135334.69399999999</v>
      </c>
      <c r="H1489" s="59">
        <f t="shared" si="52"/>
        <v>0</v>
      </c>
      <c r="I1489" s="60"/>
    </row>
    <row r="1490" spans="1:9" x14ac:dyDescent="0.25">
      <c r="A1490" s="73">
        <v>159</v>
      </c>
      <c r="B1490" s="61">
        <f>Obv!C34</f>
        <v>23</v>
      </c>
      <c r="C1490" s="61">
        <f>Obv!D34</f>
        <v>2075822</v>
      </c>
      <c r="D1490" s="61">
        <v>0</v>
      </c>
      <c r="E1490" s="61">
        <v>0</v>
      </c>
      <c r="F1490" s="61">
        <v>0</v>
      </c>
      <c r="G1490" s="59">
        <f t="shared" si="51"/>
        <v>47743.906000000003</v>
      </c>
      <c r="H1490" s="59">
        <f t="shared" si="52"/>
        <v>0</v>
      </c>
      <c r="I1490" s="60"/>
    </row>
    <row r="1491" spans="1:9" x14ac:dyDescent="0.25">
      <c r="A1491" s="73">
        <v>159</v>
      </c>
      <c r="B1491" s="61">
        <f>Obv!C35</f>
        <v>24</v>
      </c>
      <c r="C1491" s="61">
        <f>Obv!D35</f>
        <v>4879</v>
      </c>
      <c r="D1491" s="61">
        <v>0</v>
      </c>
      <c r="E1491" s="61">
        <v>0</v>
      </c>
      <c r="F1491" s="61">
        <v>0</v>
      </c>
      <c r="G1491" s="59">
        <f t="shared" si="51"/>
        <v>117.096</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127252</v>
      </c>
      <c r="D1493" s="61">
        <v>0</v>
      </c>
      <c r="E1493" s="61">
        <v>0</v>
      </c>
      <c r="F1493" s="61">
        <v>0</v>
      </c>
      <c r="G1493" s="59">
        <f t="shared" si="51"/>
        <v>3308.5519999999997</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7700</v>
      </c>
      <c r="D1496" s="61">
        <v>0</v>
      </c>
      <c r="E1496" s="61">
        <v>0</v>
      </c>
      <c r="F1496" s="61">
        <v>0</v>
      </c>
      <c r="G1496" s="59">
        <f t="shared" si="51"/>
        <v>223.3</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734465</v>
      </c>
      <c r="D1503" s="61">
        <v>0</v>
      </c>
      <c r="E1503" s="61">
        <v>0</v>
      </c>
      <c r="F1503" s="61">
        <v>0</v>
      </c>
      <c r="G1503" s="59">
        <f t="shared" si="53"/>
        <v>26440.739999999998</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734465</v>
      </c>
      <c r="D1557" s="61">
        <v>0</v>
      </c>
      <c r="E1557" s="61">
        <v>0</v>
      </c>
      <c r="F1557" s="61">
        <v>0</v>
      </c>
      <c r="G1557" s="59">
        <f t="shared" si="55"/>
        <v>66101.849999999991</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734465</v>
      </c>
      <c r="D1559" s="61">
        <v>0</v>
      </c>
      <c r="E1559" s="61">
        <v>0</v>
      </c>
      <c r="F1559" s="61">
        <v>0</v>
      </c>
      <c r="G1559" s="59">
        <f t="shared" si="55"/>
        <v>67570.78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5" zeroHeight="1" x14ac:dyDescent="0.25"/>
  <cols>
    <col min="1" max="1" width="8.7265625" style="184" customWidth="1"/>
    <col min="2" max="2" width="25.7265625" style="184" customWidth="1"/>
    <col min="3" max="3" width="3.7265625" style="184" customWidth="1"/>
    <col min="4" max="4" width="8.7265625" style="184" customWidth="1"/>
    <col min="5" max="5" width="25.7265625" style="184" customWidth="1"/>
    <col min="6" max="6" width="3.7265625" style="184" customWidth="1"/>
    <col min="7" max="7" width="8.7265625" style="184" customWidth="1"/>
    <col min="8" max="8" width="25.7265625" style="184" customWidth="1"/>
    <col min="9" max="9" width="0.81640625" style="184" customWidth="1"/>
    <col min="10" max="16384" width="9.1796875" style="184" hidden="1"/>
  </cols>
  <sheetData>
    <row r="1" spans="1:8" ht="20.149999999999999"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15"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5" customHeight="1" x14ac:dyDescent="0.25">
      <c r="A14" s="193" t="s">
        <v>1859</v>
      </c>
      <c r="B14" s="194" t="s">
        <v>1600</v>
      </c>
      <c r="D14" s="193" t="s">
        <v>1859</v>
      </c>
      <c r="E14" s="194" t="s">
        <v>1600</v>
      </c>
      <c r="G14" s="193" t="s">
        <v>1859</v>
      </c>
      <c r="H14" s="194" t="s">
        <v>1600</v>
      </c>
    </row>
    <row r="15" spans="1:8" ht="14.15" customHeight="1" x14ac:dyDescent="0.25">
      <c r="A15" s="195">
        <v>1</v>
      </c>
      <c r="B15" s="196" t="s">
        <v>1601</v>
      </c>
      <c r="D15" s="195">
        <v>185</v>
      </c>
      <c r="E15" s="196" t="s">
        <v>1602</v>
      </c>
      <c r="G15" s="195">
        <v>88</v>
      </c>
      <c r="H15" s="196" t="s">
        <v>1603</v>
      </c>
    </row>
    <row r="16" spans="1:8" ht="14.15" customHeight="1" x14ac:dyDescent="0.25">
      <c r="A16" s="197">
        <v>2</v>
      </c>
      <c r="B16" s="198" t="s">
        <v>1604</v>
      </c>
      <c r="D16" s="197">
        <v>186</v>
      </c>
      <c r="E16" s="198" t="s">
        <v>1605</v>
      </c>
      <c r="G16" s="197">
        <v>298</v>
      </c>
      <c r="H16" s="198" t="s">
        <v>1606</v>
      </c>
    </row>
    <row r="17" spans="1:8" ht="14.15" customHeight="1" x14ac:dyDescent="0.25">
      <c r="A17" s="197">
        <v>3</v>
      </c>
      <c r="B17" s="198" t="s">
        <v>1607</v>
      </c>
      <c r="D17" s="197">
        <v>187</v>
      </c>
      <c r="E17" s="198" t="s">
        <v>2643</v>
      </c>
      <c r="G17" s="197">
        <v>358</v>
      </c>
      <c r="H17" s="198" t="s">
        <v>2644</v>
      </c>
    </row>
    <row r="18" spans="1:8" ht="14.15" customHeight="1" x14ac:dyDescent="0.25">
      <c r="A18" s="197">
        <v>4</v>
      </c>
      <c r="B18" s="198" t="s">
        <v>2645</v>
      </c>
      <c r="D18" s="197">
        <v>189</v>
      </c>
      <c r="E18" s="198" t="s">
        <v>2646</v>
      </c>
      <c r="G18" s="197">
        <v>359</v>
      </c>
      <c r="H18" s="198" t="s">
        <v>2647</v>
      </c>
    </row>
    <row r="19" spans="1:8" ht="14.15" customHeight="1" x14ac:dyDescent="0.25">
      <c r="A19" s="197">
        <v>5</v>
      </c>
      <c r="B19" s="198" t="s">
        <v>2648</v>
      </c>
      <c r="D19" s="197">
        <v>190</v>
      </c>
      <c r="E19" s="198" t="s">
        <v>2649</v>
      </c>
      <c r="G19" s="197">
        <v>360</v>
      </c>
      <c r="H19" s="198" t="s">
        <v>2650</v>
      </c>
    </row>
    <row r="20" spans="1:8" ht="14.15" customHeight="1" x14ac:dyDescent="0.25">
      <c r="A20" s="197">
        <v>6</v>
      </c>
      <c r="B20" s="198" t="s">
        <v>1195</v>
      </c>
      <c r="D20" s="197">
        <v>192</v>
      </c>
      <c r="E20" s="198" t="s">
        <v>1196</v>
      </c>
      <c r="G20" s="197">
        <v>361</v>
      </c>
      <c r="H20" s="198" t="s">
        <v>1197</v>
      </c>
    </row>
    <row r="21" spans="1:8" ht="14.15" customHeight="1" x14ac:dyDescent="0.25">
      <c r="A21" s="197">
        <v>7</v>
      </c>
      <c r="B21" s="198" t="s">
        <v>1198</v>
      </c>
      <c r="D21" s="197">
        <v>193</v>
      </c>
      <c r="E21" s="198" t="s">
        <v>1199</v>
      </c>
      <c r="G21" s="197">
        <v>362</v>
      </c>
      <c r="H21" s="198" t="s">
        <v>1200</v>
      </c>
    </row>
    <row r="22" spans="1:8" ht="14.15" customHeight="1" x14ac:dyDescent="0.25">
      <c r="A22" s="197">
        <v>8</v>
      </c>
      <c r="B22" s="198" t="s">
        <v>1201</v>
      </c>
      <c r="D22" s="197">
        <v>194</v>
      </c>
      <c r="E22" s="198" t="s">
        <v>1202</v>
      </c>
      <c r="G22" s="197">
        <v>363</v>
      </c>
      <c r="H22" s="198" t="s">
        <v>1203</v>
      </c>
    </row>
    <row r="23" spans="1:8" ht="14.15" customHeight="1" x14ac:dyDescent="0.25">
      <c r="A23" s="197">
        <v>9</v>
      </c>
      <c r="B23" s="198" t="s">
        <v>1204</v>
      </c>
      <c r="D23" s="197">
        <v>195</v>
      </c>
      <c r="E23" s="198" t="s">
        <v>1205</v>
      </c>
      <c r="G23" s="197">
        <v>364</v>
      </c>
      <c r="H23" s="198" t="s">
        <v>3897</v>
      </c>
    </row>
    <row r="24" spans="1:8" ht="14.15" customHeight="1" x14ac:dyDescent="0.25">
      <c r="A24" s="197">
        <v>10</v>
      </c>
      <c r="B24" s="198" t="s">
        <v>3898</v>
      </c>
      <c r="D24" s="197">
        <v>196</v>
      </c>
      <c r="E24" s="198" t="s">
        <v>3899</v>
      </c>
      <c r="G24" s="197">
        <v>536</v>
      </c>
      <c r="H24" s="198" t="s">
        <v>3900</v>
      </c>
    </row>
    <row r="25" spans="1:8" ht="14.15" customHeight="1" x14ac:dyDescent="0.25">
      <c r="A25" s="197">
        <v>11</v>
      </c>
      <c r="B25" s="198" t="s">
        <v>3901</v>
      </c>
      <c r="D25" s="197">
        <v>622</v>
      </c>
      <c r="E25" s="198" t="s">
        <v>3902</v>
      </c>
      <c r="G25" s="197">
        <v>365</v>
      </c>
      <c r="H25" s="198" t="s">
        <v>3903</v>
      </c>
    </row>
    <row r="26" spans="1:8" ht="14.15" customHeight="1" x14ac:dyDescent="0.25">
      <c r="A26" s="197">
        <v>550</v>
      </c>
      <c r="B26" s="198" t="s">
        <v>3904</v>
      </c>
      <c r="D26" s="197">
        <v>197</v>
      </c>
      <c r="E26" s="198" t="s">
        <v>3905</v>
      </c>
      <c r="G26" s="197">
        <v>366</v>
      </c>
      <c r="H26" s="198" t="s">
        <v>3906</v>
      </c>
    </row>
    <row r="27" spans="1:8" ht="14.15" customHeight="1" x14ac:dyDescent="0.25">
      <c r="A27" s="197">
        <v>12</v>
      </c>
      <c r="B27" s="198" t="s">
        <v>3907</v>
      </c>
      <c r="D27" s="197">
        <v>198</v>
      </c>
      <c r="E27" s="198" t="s">
        <v>3908</v>
      </c>
      <c r="G27" s="197">
        <v>368</v>
      </c>
      <c r="H27" s="198" t="s">
        <v>3909</v>
      </c>
    </row>
    <row r="28" spans="1:8" ht="14.15" customHeight="1" x14ac:dyDescent="0.25">
      <c r="A28" s="197">
        <v>13</v>
      </c>
      <c r="B28" s="198" t="s">
        <v>3910</v>
      </c>
      <c r="D28" s="197">
        <v>199</v>
      </c>
      <c r="E28" s="198" t="s">
        <v>3911</v>
      </c>
      <c r="G28" s="197">
        <v>369</v>
      </c>
      <c r="H28" s="198" t="s">
        <v>3912</v>
      </c>
    </row>
    <row r="29" spans="1:8" ht="14.15" customHeight="1" x14ac:dyDescent="0.25">
      <c r="A29" s="197">
        <v>15</v>
      </c>
      <c r="B29" s="198" t="s">
        <v>3913</v>
      </c>
      <c r="D29" s="197">
        <v>200</v>
      </c>
      <c r="E29" s="198" t="s">
        <v>3914</v>
      </c>
      <c r="G29" s="197">
        <v>371</v>
      </c>
      <c r="H29" s="198" t="s">
        <v>3915</v>
      </c>
    </row>
    <row r="30" spans="1:8" ht="14.15" customHeight="1" x14ac:dyDescent="0.25">
      <c r="A30" s="197">
        <v>16</v>
      </c>
      <c r="B30" s="198" t="s">
        <v>3916</v>
      </c>
      <c r="D30" s="197">
        <v>201</v>
      </c>
      <c r="E30" s="198" t="s">
        <v>2459</v>
      </c>
      <c r="G30" s="197">
        <v>372</v>
      </c>
      <c r="H30" s="198" t="s">
        <v>2460</v>
      </c>
    </row>
    <row r="31" spans="1:8" ht="14.15" customHeight="1" x14ac:dyDescent="0.25">
      <c r="A31" s="197">
        <v>17</v>
      </c>
      <c r="B31" s="198" t="s">
        <v>2461</v>
      </c>
      <c r="D31" s="197">
        <v>202</v>
      </c>
      <c r="E31" s="198" t="s">
        <v>2462</v>
      </c>
      <c r="G31" s="197">
        <v>556</v>
      </c>
      <c r="H31" s="198" t="s">
        <v>2463</v>
      </c>
    </row>
    <row r="32" spans="1:8" ht="14.15" customHeight="1" x14ac:dyDescent="0.25">
      <c r="A32" s="197">
        <v>18</v>
      </c>
      <c r="B32" s="198" t="s">
        <v>2464</v>
      </c>
      <c r="D32" s="197">
        <v>203</v>
      </c>
      <c r="E32" s="198" t="s">
        <v>2465</v>
      </c>
      <c r="G32" s="197">
        <v>373</v>
      </c>
      <c r="H32" s="198" t="s">
        <v>2466</v>
      </c>
    </row>
    <row r="33" spans="1:8" ht="14.15" customHeight="1" x14ac:dyDescent="0.25">
      <c r="A33" s="197">
        <v>19</v>
      </c>
      <c r="B33" s="198" t="s">
        <v>2467</v>
      </c>
      <c r="D33" s="197">
        <v>204</v>
      </c>
      <c r="E33" s="198" t="s">
        <v>2468</v>
      </c>
      <c r="G33" s="197">
        <v>582</v>
      </c>
      <c r="H33" s="198" t="s">
        <v>2469</v>
      </c>
    </row>
    <row r="34" spans="1:8" ht="14.15" customHeight="1" x14ac:dyDescent="0.25">
      <c r="A34" s="197">
        <v>20</v>
      </c>
      <c r="B34" s="198" t="s">
        <v>2470</v>
      </c>
      <c r="D34" s="197">
        <v>538</v>
      </c>
      <c r="E34" s="198" t="s">
        <v>2471</v>
      </c>
      <c r="G34" s="197">
        <v>374</v>
      </c>
      <c r="H34" s="198" t="s">
        <v>2472</v>
      </c>
    </row>
    <row r="35" spans="1:8" ht="14.15" customHeight="1" x14ac:dyDescent="0.25">
      <c r="A35" s="197">
        <v>621</v>
      </c>
      <c r="B35" s="198" t="s">
        <v>2473</v>
      </c>
      <c r="D35" s="197">
        <v>205</v>
      </c>
      <c r="E35" s="198" t="s">
        <v>2474</v>
      </c>
      <c r="G35" s="197">
        <v>375</v>
      </c>
      <c r="H35" s="198" t="s">
        <v>2475</v>
      </c>
    </row>
    <row r="36" spans="1:8" ht="14.15" customHeight="1" x14ac:dyDescent="0.25">
      <c r="A36" s="197">
        <v>21</v>
      </c>
      <c r="B36" s="198" t="s">
        <v>2476</v>
      </c>
      <c r="D36" s="197">
        <v>206</v>
      </c>
      <c r="E36" s="198" t="s">
        <v>2477</v>
      </c>
      <c r="G36" s="197">
        <v>376</v>
      </c>
      <c r="H36" s="198" t="s">
        <v>1024</v>
      </c>
    </row>
    <row r="37" spans="1:8" ht="14.15" customHeight="1" x14ac:dyDescent="0.25">
      <c r="A37" s="197">
        <v>22</v>
      </c>
      <c r="B37" s="198" t="s">
        <v>1025</v>
      </c>
      <c r="D37" s="197">
        <v>208</v>
      </c>
      <c r="E37" s="198" t="s">
        <v>1026</v>
      </c>
      <c r="G37" s="197">
        <v>591</v>
      </c>
      <c r="H37" s="198" t="s">
        <v>1027</v>
      </c>
    </row>
    <row r="38" spans="1:8" ht="14.15" customHeight="1" x14ac:dyDescent="0.25">
      <c r="A38" s="197">
        <v>310</v>
      </c>
      <c r="B38" s="198" t="s">
        <v>1028</v>
      </c>
      <c r="D38" s="197">
        <v>209</v>
      </c>
      <c r="E38" s="198" t="s">
        <v>1029</v>
      </c>
      <c r="G38" s="197">
        <v>377</v>
      </c>
      <c r="H38" s="198" t="s">
        <v>1030</v>
      </c>
    </row>
    <row r="39" spans="1:8" ht="14.15" customHeight="1" x14ac:dyDescent="0.25">
      <c r="A39" s="197">
        <v>547</v>
      </c>
      <c r="B39" s="198" t="s">
        <v>1031</v>
      </c>
      <c r="D39" s="197">
        <v>211</v>
      </c>
      <c r="E39" s="198" t="s">
        <v>1032</v>
      </c>
      <c r="G39" s="197">
        <v>378</v>
      </c>
      <c r="H39" s="198" t="s">
        <v>1033</v>
      </c>
    </row>
    <row r="40" spans="1:8" ht="14.15" customHeight="1" x14ac:dyDescent="0.25">
      <c r="A40" s="197">
        <v>23</v>
      </c>
      <c r="B40" s="198" t="s">
        <v>1034</v>
      </c>
      <c r="D40" s="197">
        <v>212</v>
      </c>
      <c r="E40" s="198" t="s">
        <v>1035</v>
      </c>
      <c r="G40" s="197">
        <v>379</v>
      </c>
      <c r="H40" s="198" t="s">
        <v>1036</v>
      </c>
    </row>
    <row r="41" spans="1:8" ht="14.15" customHeight="1" x14ac:dyDescent="0.25">
      <c r="A41" s="197">
        <v>24</v>
      </c>
      <c r="B41" s="198" t="s">
        <v>1037</v>
      </c>
      <c r="D41" s="197">
        <v>533</v>
      </c>
      <c r="E41" s="198" t="s">
        <v>1038</v>
      </c>
      <c r="G41" s="197">
        <v>380</v>
      </c>
      <c r="H41" s="198" t="s">
        <v>1039</v>
      </c>
    </row>
    <row r="42" spans="1:8" ht="14.15" customHeight="1" x14ac:dyDescent="0.25">
      <c r="A42" s="197">
        <v>25</v>
      </c>
      <c r="B42" s="198" t="s">
        <v>1040</v>
      </c>
      <c r="D42" s="197">
        <v>545</v>
      </c>
      <c r="E42" s="198" t="s">
        <v>1041</v>
      </c>
      <c r="G42" s="197">
        <v>381</v>
      </c>
      <c r="H42" s="198" t="s">
        <v>1042</v>
      </c>
    </row>
    <row r="43" spans="1:8" ht="14.15" customHeight="1" x14ac:dyDescent="0.25">
      <c r="A43" s="197">
        <v>26</v>
      </c>
      <c r="B43" s="198" t="s">
        <v>143</v>
      </c>
      <c r="D43" s="197">
        <v>213</v>
      </c>
      <c r="E43" s="198" t="s">
        <v>144</v>
      </c>
      <c r="G43" s="197">
        <v>382</v>
      </c>
      <c r="H43" s="198" t="s">
        <v>145</v>
      </c>
    </row>
    <row r="44" spans="1:8" ht="14.15" customHeight="1" x14ac:dyDescent="0.25">
      <c r="A44" s="197">
        <v>27</v>
      </c>
      <c r="B44" s="198" t="s">
        <v>146</v>
      </c>
      <c r="D44" s="197">
        <v>214</v>
      </c>
      <c r="E44" s="198" t="s">
        <v>147</v>
      </c>
      <c r="G44" s="197">
        <v>383</v>
      </c>
      <c r="H44" s="198" t="s">
        <v>148</v>
      </c>
    </row>
    <row r="45" spans="1:8" ht="14.15" customHeight="1" x14ac:dyDescent="0.25">
      <c r="A45" s="197">
        <v>29</v>
      </c>
      <c r="B45" s="198" t="s">
        <v>149</v>
      </c>
      <c r="D45" s="197">
        <v>215</v>
      </c>
      <c r="E45" s="198" t="s">
        <v>1521</v>
      </c>
      <c r="G45" s="197">
        <v>385</v>
      </c>
      <c r="H45" s="198" t="s">
        <v>1522</v>
      </c>
    </row>
    <row r="46" spans="1:8" ht="14.15" customHeight="1" x14ac:dyDescent="0.25">
      <c r="A46" s="197">
        <v>30</v>
      </c>
      <c r="B46" s="198" t="s">
        <v>1523</v>
      </c>
      <c r="D46" s="197">
        <v>216</v>
      </c>
      <c r="E46" s="198" t="s">
        <v>1524</v>
      </c>
      <c r="G46" s="197">
        <v>386</v>
      </c>
      <c r="H46" s="198" t="s">
        <v>1525</v>
      </c>
    </row>
    <row r="47" spans="1:8" ht="14.15" customHeight="1" x14ac:dyDescent="0.25">
      <c r="A47" s="197">
        <v>32</v>
      </c>
      <c r="B47" s="198" t="s">
        <v>2959</v>
      </c>
      <c r="D47" s="197">
        <v>217</v>
      </c>
      <c r="E47" s="198" t="s">
        <v>2960</v>
      </c>
      <c r="G47" s="197">
        <v>387</v>
      </c>
      <c r="H47" s="198" t="s">
        <v>2961</v>
      </c>
    </row>
    <row r="48" spans="1:8" ht="14.15" customHeight="1" x14ac:dyDescent="0.25">
      <c r="A48" s="197">
        <v>33</v>
      </c>
      <c r="B48" s="198" t="s">
        <v>2962</v>
      </c>
      <c r="D48" s="197">
        <v>572</v>
      </c>
      <c r="E48" s="198" t="s">
        <v>2963</v>
      </c>
      <c r="G48" s="197">
        <v>562</v>
      </c>
      <c r="H48" s="198" t="s">
        <v>2964</v>
      </c>
    </row>
    <row r="49" spans="1:8" ht="14.15" customHeight="1" x14ac:dyDescent="0.25">
      <c r="A49" s="197">
        <v>34</v>
      </c>
      <c r="B49" s="198" t="s">
        <v>2965</v>
      </c>
      <c r="D49" s="197">
        <v>219</v>
      </c>
      <c r="E49" s="198" t="s">
        <v>2966</v>
      </c>
      <c r="G49" s="197">
        <v>388</v>
      </c>
      <c r="H49" s="198" t="s">
        <v>2967</v>
      </c>
    </row>
    <row r="50" spans="1:8" ht="14.15" customHeight="1" x14ac:dyDescent="0.25">
      <c r="A50" s="197">
        <v>77</v>
      </c>
      <c r="B50" s="198" t="s">
        <v>2968</v>
      </c>
      <c r="D50" s="197">
        <v>553</v>
      </c>
      <c r="E50" s="198" t="s">
        <v>1513</v>
      </c>
      <c r="G50" s="197">
        <v>570</v>
      </c>
      <c r="H50" s="198" t="s">
        <v>1514</v>
      </c>
    </row>
    <row r="51" spans="1:8" ht="14.15" customHeight="1" x14ac:dyDescent="0.25">
      <c r="A51" s="197">
        <v>35</v>
      </c>
      <c r="B51" s="198" t="s">
        <v>1515</v>
      </c>
      <c r="D51" s="197">
        <v>220</v>
      </c>
      <c r="E51" s="198" t="s">
        <v>1516</v>
      </c>
      <c r="G51" s="197">
        <v>389</v>
      </c>
      <c r="H51" s="198" t="s">
        <v>1517</v>
      </c>
    </row>
    <row r="52" spans="1:8" ht="14.15" customHeight="1" x14ac:dyDescent="0.25">
      <c r="A52" s="197">
        <v>36</v>
      </c>
      <c r="B52" s="198" t="s">
        <v>1518</v>
      </c>
      <c r="D52" s="197">
        <v>221</v>
      </c>
      <c r="E52" s="198" t="s">
        <v>3057</v>
      </c>
      <c r="G52" s="197">
        <v>390</v>
      </c>
      <c r="H52" s="198" t="s">
        <v>3058</v>
      </c>
    </row>
    <row r="53" spans="1:8" ht="14.15" customHeight="1" x14ac:dyDescent="0.25">
      <c r="A53" s="197">
        <v>151</v>
      </c>
      <c r="B53" s="198" t="s">
        <v>3059</v>
      </c>
      <c r="D53" s="197">
        <v>222</v>
      </c>
      <c r="E53" s="198" t="s">
        <v>3060</v>
      </c>
      <c r="G53" s="197">
        <v>391</v>
      </c>
      <c r="H53" s="198" t="s">
        <v>3061</v>
      </c>
    </row>
    <row r="54" spans="1:8" ht="14.15" customHeight="1" x14ac:dyDescent="0.25">
      <c r="A54" s="197">
        <v>37</v>
      </c>
      <c r="B54" s="198" t="s">
        <v>3062</v>
      </c>
      <c r="D54" s="197">
        <v>223</v>
      </c>
      <c r="E54" s="198" t="s">
        <v>3063</v>
      </c>
      <c r="G54" s="197">
        <v>393</v>
      </c>
      <c r="H54" s="198" t="s">
        <v>1469</v>
      </c>
    </row>
    <row r="55" spans="1:8" ht="14.15" customHeight="1" x14ac:dyDescent="0.25">
      <c r="A55" s="197">
        <v>38</v>
      </c>
      <c r="B55" s="198" t="s">
        <v>1470</v>
      </c>
      <c r="D55" s="197">
        <v>225</v>
      </c>
      <c r="E55" s="198" t="s">
        <v>1471</v>
      </c>
      <c r="G55" s="197">
        <v>394</v>
      </c>
      <c r="H55" s="198" t="s">
        <v>1472</v>
      </c>
    </row>
    <row r="56" spans="1:8" ht="14.15" customHeight="1" x14ac:dyDescent="0.25">
      <c r="A56" s="197">
        <v>39</v>
      </c>
      <c r="B56" s="198" t="s">
        <v>1473</v>
      </c>
      <c r="D56" s="197">
        <v>226</v>
      </c>
      <c r="E56" s="198" t="s">
        <v>1474</v>
      </c>
      <c r="G56" s="197">
        <v>395</v>
      </c>
      <c r="H56" s="198" t="s">
        <v>1475</v>
      </c>
    </row>
    <row r="57" spans="1:8" ht="14.15" customHeight="1" x14ac:dyDescent="0.25">
      <c r="A57" s="197">
        <v>40</v>
      </c>
      <c r="B57" s="198" t="s">
        <v>1476</v>
      </c>
      <c r="D57" s="197">
        <v>586</v>
      </c>
      <c r="E57" s="198" t="s">
        <v>1477</v>
      </c>
      <c r="G57" s="197">
        <v>396</v>
      </c>
      <c r="H57" s="198" t="s">
        <v>2690</v>
      </c>
    </row>
    <row r="58" spans="1:8" ht="14.15" customHeight="1" x14ac:dyDescent="0.25">
      <c r="A58" s="197">
        <v>41</v>
      </c>
      <c r="B58" s="198" t="s">
        <v>2691</v>
      </c>
      <c r="D58" s="197">
        <v>227</v>
      </c>
      <c r="E58" s="198" t="s">
        <v>2692</v>
      </c>
      <c r="G58" s="197">
        <v>397</v>
      </c>
      <c r="H58" s="198" t="s">
        <v>2693</v>
      </c>
    </row>
    <row r="59" spans="1:8" ht="14.15" customHeight="1" x14ac:dyDescent="0.25">
      <c r="A59" s="197">
        <v>42</v>
      </c>
      <c r="B59" s="198" t="s">
        <v>2694</v>
      </c>
      <c r="D59" s="197">
        <v>228</v>
      </c>
      <c r="E59" s="198" t="s">
        <v>2695</v>
      </c>
      <c r="G59" s="197">
        <v>399</v>
      </c>
      <c r="H59" s="198" t="s">
        <v>2696</v>
      </c>
    </row>
    <row r="60" spans="1:8" ht="14.15" customHeight="1" x14ac:dyDescent="0.25">
      <c r="A60" s="197">
        <v>567</v>
      </c>
      <c r="B60" s="198" t="s">
        <v>2697</v>
      </c>
      <c r="D60" s="197">
        <v>229</v>
      </c>
      <c r="E60" s="198" t="s">
        <v>2698</v>
      </c>
      <c r="G60" s="197">
        <v>400</v>
      </c>
      <c r="H60" s="198" t="s">
        <v>2699</v>
      </c>
    </row>
    <row r="61" spans="1:8" ht="14.15" customHeight="1" x14ac:dyDescent="0.25">
      <c r="A61" s="197">
        <v>43</v>
      </c>
      <c r="B61" s="198" t="s">
        <v>2700</v>
      </c>
      <c r="D61" s="197">
        <v>230</v>
      </c>
      <c r="E61" s="198" t="s">
        <v>2701</v>
      </c>
      <c r="G61" s="197">
        <v>402</v>
      </c>
      <c r="H61" s="198" t="s">
        <v>2702</v>
      </c>
    </row>
    <row r="62" spans="1:8" ht="14.15" customHeight="1" x14ac:dyDescent="0.25">
      <c r="A62" s="197">
        <v>44</v>
      </c>
      <c r="B62" s="198" t="s">
        <v>2703</v>
      </c>
      <c r="D62" s="197">
        <v>231</v>
      </c>
      <c r="E62" s="198" t="s">
        <v>2704</v>
      </c>
      <c r="G62" s="197">
        <v>405</v>
      </c>
      <c r="H62" s="198" t="s">
        <v>2705</v>
      </c>
    </row>
    <row r="63" spans="1:8" ht="14.15" customHeight="1" x14ac:dyDescent="0.25">
      <c r="A63" s="197">
        <v>46</v>
      </c>
      <c r="B63" s="198" t="s">
        <v>739</v>
      </c>
      <c r="D63" s="197">
        <v>232</v>
      </c>
      <c r="E63" s="198" t="s">
        <v>740</v>
      </c>
      <c r="G63" s="197">
        <v>406</v>
      </c>
      <c r="H63" s="198" t="s">
        <v>741</v>
      </c>
    </row>
    <row r="64" spans="1:8" ht="14.15" customHeight="1" x14ac:dyDescent="0.25">
      <c r="A64" s="197">
        <v>47</v>
      </c>
      <c r="B64" s="198" t="s">
        <v>742</v>
      </c>
      <c r="D64" s="197">
        <v>234</v>
      </c>
      <c r="E64" s="198" t="s">
        <v>743</v>
      </c>
      <c r="G64" s="197">
        <v>407</v>
      </c>
      <c r="H64" s="198" t="s">
        <v>744</v>
      </c>
    </row>
    <row r="65" spans="1:8" ht="14.15" customHeight="1" x14ac:dyDescent="0.25">
      <c r="A65" s="197">
        <v>48</v>
      </c>
      <c r="B65" s="198" t="s">
        <v>745</v>
      </c>
      <c r="D65" s="197">
        <v>235</v>
      </c>
      <c r="E65" s="198" t="s">
        <v>746</v>
      </c>
      <c r="G65" s="197">
        <v>409</v>
      </c>
      <c r="H65" s="198" t="s">
        <v>747</v>
      </c>
    </row>
    <row r="66" spans="1:8" ht="14.15" customHeight="1" x14ac:dyDescent="0.25">
      <c r="A66" s="197">
        <v>49</v>
      </c>
      <c r="B66" s="198" t="s">
        <v>748</v>
      </c>
      <c r="D66" s="197">
        <v>236</v>
      </c>
      <c r="E66" s="198" t="s">
        <v>749</v>
      </c>
      <c r="G66" s="197">
        <v>410</v>
      </c>
      <c r="H66" s="198" t="s">
        <v>750</v>
      </c>
    </row>
    <row r="67" spans="1:8" ht="14.15" customHeight="1" x14ac:dyDescent="0.25">
      <c r="A67" s="197">
        <v>50</v>
      </c>
      <c r="B67" s="198" t="s">
        <v>751</v>
      </c>
      <c r="D67" s="197">
        <v>237</v>
      </c>
      <c r="E67" s="198" t="s">
        <v>752</v>
      </c>
      <c r="G67" s="197">
        <v>411</v>
      </c>
      <c r="H67" s="198" t="s">
        <v>753</v>
      </c>
    </row>
    <row r="68" spans="1:8" ht="14.15" customHeight="1" x14ac:dyDescent="0.25">
      <c r="A68" s="197">
        <v>51</v>
      </c>
      <c r="B68" s="198" t="s">
        <v>754</v>
      </c>
      <c r="D68" s="197">
        <v>587</v>
      </c>
      <c r="E68" s="198" t="s">
        <v>755</v>
      </c>
      <c r="G68" s="197">
        <v>412</v>
      </c>
      <c r="H68" s="198" t="s">
        <v>756</v>
      </c>
    </row>
    <row r="69" spans="1:8" ht="14.15" customHeight="1" x14ac:dyDescent="0.25">
      <c r="A69" s="197">
        <v>52</v>
      </c>
      <c r="B69" s="198" t="s">
        <v>757</v>
      </c>
      <c r="D69" s="197">
        <v>624</v>
      </c>
      <c r="E69" s="198" t="s">
        <v>758</v>
      </c>
      <c r="G69" s="197">
        <v>413</v>
      </c>
      <c r="H69" s="198" t="s">
        <v>759</v>
      </c>
    </row>
    <row r="70" spans="1:8" ht="14.15" customHeight="1" x14ac:dyDescent="0.25">
      <c r="A70" s="197">
        <v>53</v>
      </c>
      <c r="B70" s="198" t="s">
        <v>760</v>
      </c>
      <c r="D70" s="197">
        <v>239</v>
      </c>
      <c r="E70" s="198" t="s">
        <v>761</v>
      </c>
      <c r="G70" s="197">
        <v>414</v>
      </c>
      <c r="H70" s="198" t="s">
        <v>762</v>
      </c>
    </row>
    <row r="71" spans="1:8" ht="14.15" customHeight="1" x14ac:dyDescent="0.25">
      <c r="A71" s="197">
        <v>54</v>
      </c>
      <c r="B71" s="198" t="s">
        <v>763</v>
      </c>
      <c r="D71" s="197">
        <v>240</v>
      </c>
      <c r="E71" s="198" t="s">
        <v>764</v>
      </c>
      <c r="G71" s="197">
        <v>415</v>
      </c>
      <c r="H71" s="198" t="s">
        <v>765</v>
      </c>
    </row>
    <row r="72" spans="1:8" ht="14.15" customHeight="1" x14ac:dyDescent="0.25">
      <c r="A72" s="197">
        <v>55</v>
      </c>
      <c r="B72" s="198" t="s">
        <v>766</v>
      </c>
      <c r="D72" s="197">
        <v>242</v>
      </c>
      <c r="E72" s="198" t="s">
        <v>767</v>
      </c>
      <c r="G72" s="197">
        <v>416</v>
      </c>
      <c r="H72" s="198" t="s">
        <v>768</v>
      </c>
    </row>
    <row r="73" spans="1:8" ht="14.15" customHeight="1" x14ac:dyDescent="0.25">
      <c r="A73" s="197">
        <v>56</v>
      </c>
      <c r="B73" s="198" t="s">
        <v>769</v>
      </c>
      <c r="D73" s="197">
        <v>243</v>
      </c>
      <c r="E73" s="198" t="s">
        <v>770</v>
      </c>
      <c r="G73" s="197">
        <v>418</v>
      </c>
      <c r="H73" s="198" t="s">
        <v>872</v>
      </c>
    </row>
    <row r="74" spans="1:8" ht="14.15" customHeight="1" x14ac:dyDescent="0.25">
      <c r="A74" s="197">
        <v>57</v>
      </c>
      <c r="B74" s="198" t="s">
        <v>873</v>
      </c>
      <c r="D74" s="197">
        <v>244</v>
      </c>
      <c r="E74" s="198" t="s">
        <v>874</v>
      </c>
      <c r="G74" s="197">
        <v>419</v>
      </c>
      <c r="H74" s="198" t="s">
        <v>875</v>
      </c>
    </row>
    <row r="75" spans="1:8" ht="14.15" customHeight="1" x14ac:dyDescent="0.25">
      <c r="A75" s="197">
        <v>58</v>
      </c>
      <c r="B75" s="198" t="s">
        <v>876</v>
      </c>
      <c r="D75" s="197">
        <v>548</v>
      </c>
      <c r="E75" s="198" t="s">
        <v>877</v>
      </c>
      <c r="G75" s="197">
        <v>606</v>
      </c>
      <c r="H75" s="198" t="s">
        <v>878</v>
      </c>
    </row>
    <row r="76" spans="1:8" ht="14.15" customHeight="1" x14ac:dyDescent="0.25">
      <c r="A76" s="197">
        <v>60</v>
      </c>
      <c r="B76" s="198" t="s">
        <v>879</v>
      </c>
      <c r="D76" s="197">
        <v>245</v>
      </c>
      <c r="E76" s="198" t="s">
        <v>880</v>
      </c>
      <c r="G76" s="197">
        <v>421</v>
      </c>
      <c r="H76" s="198" t="s">
        <v>881</v>
      </c>
    </row>
    <row r="77" spans="1:8" ht="14.15" customHeight="1" x14ac:dyDescent="0.25">
      <c r="A77" s="197">
        <v>61</v>
      </c>
      <c r="B77" s="198" t="s">
        <v>882</v>
      </c>
      <c r="D77" s="197">
        <v>600</v>
      </c>
      <c r="E77" s="198" t="s">
        <v>883</v>
      </c>
      <c r="G77" s="197">
        <v>422</v>
      </c>
      <c r="H77" s="198" t="s">
        <v>884</v>
      </c>
    </row>
    <row r="78" spans="1:8" ht="14.15" customHeight="1" x14ac:dyDescent="0.25">
      <c r="A78" s="197">
        <v>63</v>
      </c>
      <c r="B78" s="198" t="s">
        <v>885</v>
      </c>
      <c r="D78" s="197">
        <v>246</v>
      </c>
      <c r="E78" s="198" t="s">
        <v>886</v>
      </c>
      <c r="G78" s="197">
        <v>551</v>
      </c>
      <c r="H78" s="198" t="s">
        <v>887</v>
      </c>
    </row>
    <row r="79" spans="1:8" ht="14.15" customHeight="1" x14ac:dyDescent="0.25">
      <c r="A79" s="197">
        <v>64</v>
      </c>
      <c r="B79" s="198" t="s">
        <v>888</v>
      </c>
      <c r="D79" s="197">
        <v>247</v>
      </c>
      <c r="E79" s="198" t="s">
        <v>889</v>
      </c>
      <c r="G79" s="197">
        <v>423</v>
      </c>
      <c r="H79" s="198" t="s">
        <v>1687</v>
      </c>
    </row>
    <row r="80" spans="1:8" ht="14.15" customHeight="1" x14ac:dyDescent="0.25">
      <c r="A80" s="197">
        <v>65</v>
      </c>
      <c r="B80" s="198" t="s">
        <v>1688</v>
      </c>
      <c r="D80" s="197">
        <v>248</v>
      </c>
      <c r="E80" s="198" t="s">
        <v>1689</v>
      </c>
      <c r="G80" s="197">
        <v>424</v>
      </c>
      <c r="H80" s="198" t="s">
        <v>1690</v>
      </c>
    </row>
    <row r="81" spans="1:8" ht="14.15" customHeight="1" x14ac:dyDescent="0.25">
      <c r="A81" s="197">
        <v>66</v>
      </c>
      <c r="B81" s="198" t="s">
        <v>1691</v>
      </c>
      <c r="D81" s="197">
        <v>578</v>
      </c>
      <c r="E81" s="198" t="s">
        <v>1692</v>
      </c>
      <c r="G81" s="197">
        <v>425</v>
      </c>
      <c r="H81" s="198" t="s">
        <v>1693</v>
      </c>
    </row>
    <row r="82" spans="1:8" ht="14.15" customHeight="1" x14ac:dyDescent="0.25">
      <c r="A82" s="197">
        <v>67</v>
      </c>
      <c r="B82" s="198" t="s">
        <v>1694</v>
      </c>
      <c r="D82" s="197">
        <v>555</v>
      </c>
      <c r="E82" s="198" t="s">
        <v>1695</v>
      </c>
      <c r="G82" s="197">
        <v>426</v>
      </c>
      <c r="H82" s="198" t="s">
        <v>1696</v>
      </c>
    </row>
    <row r="83" spans="1:8" ht="14.15" customHeight="1" x14ac:dyDescent="0.25">
      <c r="A83" s="197">
        <v>68</v>
      </c>
      <c r="B83" s="198" t="s">
        <v>1697</v>
      </c>
      <c r="D83" s="197">
        <v>249</v>
      </c>
      <c r="E83" s="198" t="s">
        <v>1698</v>
      </c>
      <c r="G83" s="197">
        <v>427</v>
      </c>
      <c r="H83" s="198" t="s">
        <v>1699</v>
      </c>
    </row>
    <row r="84" spans="1:8" ht="14.15" customHeight="1" x14ac:dyDescent="0.25">
      <c r="A84" s="197">
        <v>603</v>
      </c>
      <c r="B84" s="198" t="s">
        <v>1700</v>
      </c>
      <c r="D84" s="197">
        <v>250</v>
      </c>
      <c r="E84" s="198" t="s">
        <v>1701</v>
      </c>
      <c r="G84" s="197">
        <v>592</v>
      </c>
      <c r="H84" s="198" t="s">
        <v>1702</v>
      </c>
    </row>
    <row r="85" spans="1:8" ht="14.15" customHeight="1" x14ac:dyDescent="0.25">
      <c r="A85" s="197">
        <v>69</v>
      </c>
      <c r="B85" s="198" t="s">
        <v>1703</v>
      </c>
      <c r="D85" s="197">
        <v>251</v>
      </c>
      <c r="E85" s="198" t="s">
        <v>1704</v>
      </c>
      <c r="G85" s="197">
        <v>607</v>
      </c>
      <c r="H85" s="198" t="s">
        <v>1705</v>
      </c>
    </row>
    <row r="86" spans="1:8" ht="14.15" customHeight="1" x14ac:dyDescent="0.25">
      <c r="A86" s="197">
        <v>70</v>
      </c>
      <c r="B86" s="198" t="s">
        <v>1706</v>
      </c>
      <c r="D86" s="197">
        <v>252</v>
      </c>
      <c r="E86" s="198" t="s">
        <v>1707</v>
      </c>
      <c r="G86" s="197">
        <v>432</v>
      </c>
      <c r="H86" s="198" t="s">
        <v>1708</v>
      </c>
    </row>
    <row r="87" spans="1:8" ht="14.15" customHeight="1" x14ac:dyDescent="0.25">
      <c r="A87" s="197">
        <v>71</v>
      </c>
      <c r="B87" s="198" t="s">
        <v>1709</v>
      </c>
      <c r="D87" s="197">
        <v>253</v>
      </c>
      <c r="E87" s="198" t="s">
        <v>1710</v>
      </c>
      <c r="G87" s="197">
        <v>436</v>
      </c>
      <c r="H87" s="198" t="s">
        <v>1708</v>
      </c>
    </row>
    <row r="88" spans="1:8" ht="14.15" customHeight="1" x14ac:dyDescent="0.25">
      <c r="A88" s="197">
        <v>72</v>
      </c>
      <c r="B88" s="198" t="s">
        <v>1711</v>
      </c>
      <c r="D88" s="197">
        <v>254</v>
      </c>
      <c r="E88" s="198" t="s">
        <v>1712</v>
      </c>
      <c r="G88" s="197">
        <v>437</v>
      </c>
      <c r="H88" s="198" t="s">
        <v>1713</v>
      </c>
    </row>
    <row r="89" spans="1:8" ht="14.15" customHeight="1" x14ac:dyDescent="0.25">
      <c r="A89" s="197">
        <v>74</v>
      </c>
      <c r="B89" s="198" t="s">
        <v>1714</v>
      </c>
      <c r="D89" s="197">
        <v>256</v>
      </c>
      <c r="E89" s="198" t="s">
        <v>1715</v>
      </c>
      <c r="G89" s="197">
        <v>428</v>
      </c>
      <c r="H89" s="198" t="s">
        <v>1716</v>
      </c>
    </row>
    <row r="90" spans="1:8" ht="14.15" customHeight="1" x14ac:dyDescent="0.25">
      <c r="A90" s="197">
        <v>75</v>
      </c>
      <c r="B90" s="198" t="s">
        <v>1717</v>
      </c>
      <c r="D90" s="197">
        <v>539</v>
      </c>
      <c r="E90" s="198" t="s">
        <v>1718</v>
      </c>
      <c r="G90" s="197">
        <v>438</v>
      </c>
      <c r="H90" s="198" t="s">
        <v>1719</v>
      </c>
    </row>
    <row r="91" spans="1:8" ht="14.15" customHeight="1" x14ac:dyDescent="0.25">
      <c r="A91" s="197">
        <v>78</v>
      </c>
      <c r="B91" s="198" t="s">
        <v>1720</v>
      </c>
      <c r="D91" s="197">
        <v>257</v>
      </c>
      <c r="E91" s="198" t="s">
        <v>1721</v>
      </c>
      <c r="G91" s="197">
        <v>429</v>
      </c>
      <c r="H91" s="198" t="s">
        <v>1722</v>
      </c>
    </row>
    <row r="92" spans="1:8" ht="14.15" customHeight="1" x14ac:dyDescent="0.25">
      <c r="A92" s="197">
        <v>576</v>
      </c>
      <c r="B92" s="198" t="s">
        <v>3571</v>
      </c>
      <c r="D92" s="197">
        <v>258</v>
      </c>
      <c r="E92" s="198" t="s">
        <v>3572</v>
      </c>
      <c r="G92" s="197">
        <v>439</v>
      </c>
      <c r="H92" s="198" t="s">
        <v>3573</v>
      </c>
    </row>
    <row r="93" spans="1:8" ht="14.15" customHeight="1" x14ac:dyDescent="0.25">
      <c r="A93" s="197">
        <v>79</v>
      </c>
      <c r="B93" s="198" t="s">
        <v>3574</v>
      </c>
      <c r="D93" s="197">
        <v>610</v>
      </c>
      <c r="E93" s="198" t="s">
        <v>3504</v>
      </c>
      <c r="G93" s="197">
        <v>440</v>
      </c>
      <c r="H93" s="198" t="s">
        <v>3505</v>
      </c>
    </row>
    <row r="94" spans="1:8" ht="14.15" customHeight="1" x14ac:dyDescent="0.25">
      <c r="A94" s="197">
        <v>80</v>
      </c>
      <c r="B94" s="198" t="s">
        <v>3506</v>
      </c>
      <c r="D94" s="197">
        <v>259</v>
      </c>
      <c r="E94" s="198" t="s">
        <v>3507</v>
      </c>
      <c r="G94" s="197">
        <v>430</v>
      </c>
      <c r="H94" s="198" t="s">
        <v>116</v>
      </c>
    </row>
    <row r="95" spans="1:8" ht="14.15" customHeight="1" x14ac:dyDescent="0.25">
      <c r="A95" s="197">
        <v>81</v>
      </c>
      <c r="B95" s="198" t="s">
        <v>117</v>
      </c>
      <c r="D95" s="197">
        <v>260</v>
      </c>
      <c r="E95" s="198" t="s">
        <v>118</v>
      </c>
      <c r="G95" s="197">
        <v>431</v>
      </c>
      <c r="H95" s="198" t="s">
        <v>119</v>
      </c>
    </row>
    <row r="96" spans="1:8" ht="14.15" customHeight="1" x14ac:dyDescent="0.25">
      <c r="A96" s="197">
        <v>82</v>
      </c>
      <c r="B96" s="198" t="s">
        <v>120</v>
      </c>
      <c r="D96" s="197">
        <v>261</v>
      </c>
      <c r="E96" s="198" t="s">
        <v>121</v>
      </c>
      <c r="G96" s="197">
        <v>441</v>
      </c>
      <c r="H96" s="198" t="s">
        <v>122</v>
      </c>
    </row>
    <row r="97" spans="1:8" ht="14.15" customHeight="1" x14ac:dyDescent="0.25">
      <c r="A97" s="197">
        <v>83</v>
      </c>
      <c r="B97" s="198" t="s">
        <v>123</v>
      </c>
      <c r="D97" s="197">
        <v>263</v>
      </c>
      <c r="E97" s="198" t="s">
        <v>124</v>
      </c>
      <c r="G97" s="197">
        <v>442</v>
      </c>
      <c r="H97" s="198" t="s">
        <v>125</v>
      </c>
    </row>
    <row r="98" spans="1:8" ht="14.15" customHeight="1" x14ac:dyDescent="0.25">
      <c r="A98" s="197">
        <v>84</v>
      </c>
      <c r="B98" s="198" t="s">
        <v>126</v>
      </c>
      <c r="D98" s="197">
        <v>264</v>
      </c>
      <c r="E98" s="198" t="s">
        <v>127</v>
      </c>
      <c r="G98" s="197">
        <v>433</v>
      </c>
      <c r="H98" s="198" t="s">
        <v>128</v>
      </c>
    </row>
    <row r="99" spans="1:8" ht="14.15" customHeight="1" x14ac:dyDescent="0.25">
      <c r="A99" s="197">
        <v>85</v>
      </c>
      <c r="B99" s="198" t="s">
        <v>1461</v>
      </c>
      <c r="D99" s="197">
        <v>265</v>
      </c>
      <c r="E99" s="198" t="s">
        <v>1834</v>
      </c>
      <c r="G99" s="197">
        <v>435</v>
      </c>
      <c r="H99" s="198" t="s">
        <v>1835</v>
      </c>
    </row>
    <row r="100" spans="1:8" ht="14.15" customHeight="1" x14ac:dyDescent="0.25">
      <c r="A100" s="197">
        <v>86</v>
      </c>
      <c r="B100" s="198" t="s">
        <v>1836</v>
      </c>
      <c r="D100" s="197">
        <v>266</v>
      </c>
      <c r="E100" s="198" t="s">
        <v>1837</v>
      </c>
      <c r="G100" s="197">
        <v>564</v>
      </c>
      <c r="H100" s="198" t="s">
        <v>1838</v>
      </c>
    </row>
    <row r="101" spans="1:8" ht="14.15" customHeight="1" x14ac:dyDescent="0.25">
      <c r="A101" s="197">
        <v>89</v>
      </c>
      <c r="B101" s="198" t="s">
        <v>1839</v>
      </c>
      <c r="D101" s="197">
        <v>267</v>
      </c>
      <c r="E101" s="198" t="s">
        <v>1840</v>
      </c>
      <c r="G101" s="197">
        <v>608</v>
      </c>
      <c r="H101" s="198" t="s">
        <v>1841</v>
      </c>
    </row>
    <row r="102" spans="1:8" ht="14.15" customHeight="1" x14ac:dyDescent="0.25">
      <c r="A102" s="197">
        <v>568</v>
      </c>
      <c r="B102" s="198" t="s">
        <v>1842</v>
      </c>
      <c r="D102" s="197">
        <v>268</v>
      </c>
      <c r="E102" s="198" t="s">
        <v>4095</v>
      </c>
      <c r="G102" s="197">
        <v>443</v>
      </c>
      <c r="H102" s="198" t="s">
        <v>4096</v>
      </c>
    </row>
    <row r="103" spans="1:8" ht="14.15" customHeight="1" x14ac:dyDescent="0.25">
      <c r="A103" s="197">
        <v>90</v>
      </c>
      <c r="B103" s="198" t="s">
        <v>4097</v>
      </c>
      <c r="D103" s="197">
        <v>270</v>
      </c>
      <c r="E103" s="198" t="s">
        <v>4098</v>
      </c>
      <c r="G103" s="197">
        <v>444</v>
      </c>
      <c r="H103" s="198" t="s">
        <v>4099</v>
      </c>
    </row>
    <row r="104" spans="1:8" ht="14.15" customHeight="1" x14ac:dyDescent="0.25">
      <c r="A104" s="197">
        <v>91</v>
      </c>
      <c r="B104" s="198" t="s">
        <v>4100</v>
      </c>
      <c r="D104" s="197">
        <v>273</v>
      </c>
      <c r="E104" s="198" t="s">
        <v>4101</v>
      </c>
      <c r="G104" s="197">
        <v>445</v>
      </c>
      <c r="H104" s="198" t="s">
        <v>4102</v>
      </c>
    </row>
    <row r="105" spans="1:8" ht="14.15" customHeight="1" x14ac:dyDescent="0.25">
      <c r="A105" s="197">
        <v>92</v>
      </c>
      <c r="B105" s="198" t="s">
        <v>4103</v>
      </c>
      <c r="D105" s="197">
        <v>274</v>
      </c>
      <c r="E105" s="198" t="s">
        <v>4104</v>
      </c>
      <c r="G105" s="197">
        <v>614</v>
      </c>
      <c r="H105" s="198" t="s">
        <v>4105</v>
      </c>
    </row>
    <row r="106" spans="1:8" ht="14.15" customHeight="1" x14ac:dyDescent="0.25">
      <c r="A106" s="197">
        <v>94</v>
      </c>
      <c r="B106" s="198" t="s">
        <v>4106</v>
      </c>
      <c r="D106" s="197">
        <v>275</v>
      </c>
      <c r="E106" s="198" t="s">
        <v>4107</v>
      </c>
      <c r="G106" s="197">
        <v>447</v>
      </c>
      <c r="H106" s="198" t="s">
        <v>4108</v>
      </c>
    </row>
    <row r="107" spans="1:8" ht="14.15" customHeight="1" x14ac:dyDescent="0.25">
      <c r="A107" s="197">
        <v>95</v>
      </c>
      <c r="B107" s="198" t="s">
        <v>4109</v>
      </c>
      <c r="D107" s="197">
        <v>87</v>
      </c>
      <c r="E107" s="198" t="s">
        <v>4110</v>
      </c>
      <c r="G107" s="197">
        <v>449</v>
      </c>
      <c r="H107" s="198" t="s">
        <v>4111</v>
      </c>
    </row>
    <row r="108" spans="1:8" ht="14.15" customHeight="1" x14ac:dyDescent="0.25">
      <c r="A108" s="197">
        <v>96</v>
      </c>
      <c r="B108" s="198" t="s">
        <v>4112</v>
      </c>
      <c r="D108" s="197">
        <v>276</v>
      </c>
      <c r="E108" s="198" t="s">
        <v>4113</v>
      </c>
      <c r="G108" s="197">
        <v>450</v>
      </c>
      <c r="H108" s="198" t="s">
        <v>4114</v>
      </c>
    </row>
    <row r="109" spans="1:8" ht="14.15" customHeight="1" x14ac:dyDescent="0.25">
      <c r="A109" s="197">
        <v>97</v>
      </c>
      <c r="B109" s="198" t="s">
        <v>4115</v>
      </c>
      <c r="D109" s="197">
        <v>617</v>
      </c>
      <c r="E109" s="198" t="s">
        <v>4116</v>
      </c>
      <c r="G109" s="197">
        <v>628</v>
      </c>
      <c r="H109" s="198" t="s">
        <v>1398</v>
      </c>
    </row>
    <row r="110" spans="1:8" ht="14.15" customHeight="1" x14ac:dyDescent="0.25">
      <c r="A110" s="197">
        <v>549</v>
      </c>
      <c r="B110" s="198" t="s">
        <v>1399</v>
      </c>
      <c r="D110" s="197">
        <v>278</v>
      </c>
      <c r="E110" s="198" t="s">
        <v>1400</v>
      </c>
      <c r="G110" s="197">
        <v>452</v>
      </c>
      <c r="H110" s="198" t="s">
        <v>1401</v>
      </c>
    </row>
    <row r="111" spans="1:8" ht="14.15" customHeight="1" x14ac:dyDescent="0.25">
      <c r="A111" s="197">
        <v>598</v>
      </c>
      <c r="B111" s="198" t="s">
        <v>1402</v>
      </c>
      <c r="D111" s="197">
        <v>279</v>
      </c>
      <c r="E111" s="198" t="s">
        <v>1403</v>
      </c>
      <c r="G111" s="197">
        <v>631</v>
      </c>
      <c r="H111" s="198" t="s">
        <v>1404</v>
      </c>
    </row>
    <row r="112" spans="1:8" ht="14.15" customHeight="1" x14ac:dyDescent="0.25">
      <c r="A112" s="197">
        <v>98</v>
      </c>
      <c r="B112" s="198" t="s">
        <v>1405</v>
      </c>
      <c r="D112" s="197">
        <v>612</v>
      </c>
      <c r="E112" s="198" t="s">
        <v>1406</v>
      </c>
      <c r="G112" s="197">
        <v>453</v>
      </c>
      <c r="H112" s="198" t="s">
        <v>1407</v>
      </c>
    </row>
    <row r="113" spans="1:8" ht="14.15" customHeight="1" x14ac:dyDescent="0.25">
      <c r="A113" s="197">
        <v>99</v>
      </c>
      <c r="B113" s="198" t="s">
        <v>1408</v>
      </c>
      <c r="D113" s="197">
        <v>280</v>
      </c>
      <c r="E113" s="198" t="s">
        <v>1409</v>
      </c>
      <c r="G113" s="197">
        <v>454</v>
      </c>
      <c r="H113" s="198" t="s">
        <v>1099</v>
      </c>
    </row>
    <row r="114" spans="1:8" ht="14.15" customHeight="1" x14ac:dyDescent="0.25">
      <c r="A114" s="197">
        <v>100</v>
      </c>
      <c r="B114" s="198" t="s">
        <v>1100</v>
      </c>
      <c r="D114" s="197">
        <v>281</v>
      </c>
      <c r="E114" s="198" t="s">
        <v>1101</v>
      </c>
      <c r="G114" s="197">
        <v>575</v>
      </c>
      <c r="H114" s="198" t="s">
        <v>1102</v>
      </c>
    </row>
    <row r="115" spans="1:8" ht="14.15" customHeight="1" x14ac:dyDescent="0.25">
      <c r="A115" s="197">
        <v>101</v>
      </c>
      <c r="B115" s="198" t="s">
        <v>1103</v>
      </c>
      <c r="D115" s="197">
        <v>295</v>
      </c>
      <c r="E115" s="198" t="s">
        <v>1104</v>
      </c>
      <c r="G115" s="197">
        <v>456</v>
      </c>
      <c r="H115" s="198" t="s">
        <v>1105</v>
      </c>
    </row>
    <row r="116" spans="1:8" ht="14.15" customHeight="1" x14ac:dyDescent="0.25">
      <c r="A116" s="197">
        <v>585</v>
      </c>
      <c r="B116" s="198" t="s">
        <v>1106</v>
      </c>
      <c r="D116" s="197">
        <v>282</v>
      </c>
      <c r="E116" s="198" t="s">
        <v>1107</v>
      </c>
      <c r="G116" s="197">
        <v>457</v>
      </c>
      <c r="H116" s="198" t="s">
        <v>1108</v>
      </c>
    </row>
    <row r="117" spans="1:8" ht="14.15" customHeight="1" x14ac:dyDescent="0.25">
      <c r="A117" s="197">
        <v>102</v>
      </c>
      <c r="B117" s="198" t="s">
        <v>1109</v>
      </c>
      <c r="D117" s="197">
        <v>283</v>
      </c>
      <c r="E117" s="198" t="s">
        <v>1110</v>
      </c>
      <c r="G117" s="197">
        <v>458</v>
      </c>
      <c r="H117" s="198" t="s">
        <v>1111</v>
      </c>
    </row>
    <row r="118" spans="1:8" ht="14.15" customHeight="1" x14ac:dyDescent="0.25">
      <c r="A118" s="197">
        <v>103</v>
      </c>
      <c r="B118" s="198" t="s">
        <v>1112</v>
      </c>
      <c r="D118" s="197">
        <v>284</v>
      </c>
      <c r="E118" s="198" t="s">
        <v>1113</v>
      </c>
      <c r="G118" s="197">
        <v>557</v>
      </c>
      <c r="H118" s="198" t="s">
        <v>1114</v>
      </c>
    </row>
    <row r="119" spans="1:8" ht="14.15" customHeight="1" x14ac:dyDescent="0.25">
      <c r="A119" s="197">
        <v>104</v>
      </c>
      <c r="B119" s="198" t="s">
        <v>1115</v>
      </c>
      <c r="D119" s="197">
        <v>285</v>
      </c>
      <c r="E119" s="198" t="s">
        <v>1116</v>
      </c>
      <c r="G119" s="197">
        <v>459</v>
      </c>
      <c r="H119" s="198" t="s">
        <v>1117</v>
      </c>
    </row>
    <row r="120" spans="1:8" ht="14.15" customHeight="1" x14ac:dyDescent="0.25">
      <c r="A120" s="197">
        <v>105</v>
      </c>
      <c r="B120" s="198" t="s">
        <v>1118</v>
      </c>
      <c r="D120" s="197">
        <v>287</v>
      </c>
      <c r="E120" s="198" t="s">
        <v>1119</v>
      </c>
      <c r="G120" s="197">
        <v>626</v>
      </c>
      <c r="H120" s="198" t="s">
        <v>167</v>
      </c>
    </row>
    <row r="121" spans="1:8" ht="14.15" customHeight="1" x14ac:dyDescent="0.25">
      <c r="A121" s="197">
        <v>106</v>
      </c>
      <c r="B121" s="198" t="s">
        <v>3588</v>
      </c>
      <c r="D121" s="197">
        <v>288</v>
      </c>
      <c r="E121" s="198" t="s">
        <v>3589</v>
      </c>
      <c r="G121" s="197">
        <v>460</v>
      </c>
      <c r="H121" s="198" t="s">
        <v>3590</v>
      </c>
    </row>
    <row r="122" spans="1:8" ht="14.15" customHeight="1" x14ac:dyDescent="0.25">
      <c r="A122" s="197">
        <v>107</v>
      </c>
      <c r="B122" s="198" t="s">
        <v>3591</v>
      </c>
      <c r="D122" s="197">
        <v>554</v>
      </c>
      <c r="E122" s="198" t="s">
        <v>3592</v>
      </c>
      <c r="G122" s="197">
        <v>461</v>
      </c>
      <c r="H122" s="198" t="s">
        <v>3593</v>
      </c>
    </row>
    <row r="123" spans="1:8" ht="14.15" customHeight="1" x14ac:dyDescent="0.25">
      <c r="A123" s="197">
        <v>108</v>
      </c>
      <c r="B123" s="198" t="s">
        <v>3594</v>
      </c>
      <c r="D123" s="197">
        <v>289</v>
      </c>
      <c r="E123" s="198" t="s">
        <v>3595</v>
      </c>
      <c r="G123" s="197">
        <v>462</v>
      </c>
      <c r="H123" s="198" t="s">
        <v>3596</v>
      </c>
    </row>
    <row r="124" spans="1:8" ht="14.15" customHeight="1" x14ac:dyDescent="0.25">
      <c r="A124" s="197">
        <v>110</v>
      </c>
      <c r="B124" s="198" t="s">
        <v>3597</v>
      </c>
      <c r="D124" s="197">
        <v>290</v>
      </c>
      <c r="E124" s="198" t="s">
        <v>3598</v>
      </c>
      <c r="G124" s="197">
        <v>463</v>
      </c>
      <c r="H124" s="198" t="s">
        <v>3599</v>
      </c>
    </row>
    <row r="125" spans="1:8" ht="14.15" customHeight="1" x14ac:dyDescent="0.25">
      <c r="A125" s="197">
        <v>111</v>
      </c>
      <c r="B125" s="198" t="s">
        <v>3600</v>
      </c>
      <c r="D125" s="197">
        <v>537</v>
      </c>
      <c r="E125" s="198" t="s">
        <v>3601</v>
      </c>
      <c r="G125" s="197">
        <v>601</v>
      </c>
      <c r="H125" s="198" t="s">
        <v>3602</v>
      </c>
    </row>
    <row r="126" spans="1:8" ht="14.15" customHeight="1" x14ac:dyDescent="0.25">
      <c r="A126" s="197">
        <v>113</v>
      </c>
      <c r="B126" s="198" t="s">
        <v>3603</v>
      </c>
      <c r="D126" s="197">
        <v>291</v>
      </c>
      <c r="E126" s="198" t="s">
        <v>3601</v>
      </c>
      <c r="G126" s="197">
        <v>464</v>
      </c>
      <c r="H126" s="198" t="s">
        <v>3604</v>
      </c>
    </row>
    <row r="127" spans="1:8" ht="14.15" customHeight="1" x14ac:dyDescent="0.25">
      <c r="A127" s="197">
        <v>114</v>
      </c>
      <c r="B127" s="198" t="s">
        <v>3605</v>
      </c>
      <c r="D127" s="197">
        <v>292</v>
      </c>
      <c r="E127" s="198" t="s">
        <v>1120</v>
      </c>
      <c r="G127" s="197">
        <v>593</v>
      </c>
      <c r="H127" s="198" t="s">
        <v>1121</v>
      </c>
    </row>
    <row r="128" spans="1:8" ht="14.15" customHeight="1" x14ac:dyDescent="0.25">
      <c r="A128" s="197">
        <v>619</v>
      </c>
      <c r="B128" s="198" t="s">
        <v>1122</v>
      </c>
      <c r="D128" s="197">
        <v>561</v>
      </c>
      <c r="E128" s="198" t="s">
        <v>1123</v>
      </c>
      <c r="G128" s="197">
        <v>466</v>
      </c>
      <c r="H128" s="198" t="s">
        <v>1124</v>
      </c>
    </row>
    <row r="129" spans="1:8" ht="14.15" customHeight="1" x14ac:dyDescent="0.25">
      <c r="A129" s="197">
        <v>115</v>
      </c>
      <c r="B129" s="198" t="s">
        <v>1125</v>
      </c>
      <c r="D129" s="197">
        <v>293</v>
      </c>
      <c r="E129" s="198" t="s">
        <v>1126</v>
      </c>
      <c r="G129" s="197">
        <v>467</v>
      </c>
      <c r="H129" s="198" t="s">
        <v>1127</v>
      </c>
    </row>
    <row r="130" spans="1:8" ht="14.15" customHeight="1" x14ac:dyDescent="0.25">
      <c r="A130" s="197">
        <v>116</v>
      </c>
      <c r="B130" s="198" t="s">
        <v>1128</v>
      </c>
      <c r="D130" s="197">
        <v>294</v>
      </c>
      <c r="E130" s="198" t="s">
        <v>1487</v>
      </c>
      <c r="G130" s="197">
        <v>468</v>
      </c>
      <c r="H130" s="198" t="s">
        <v>1488</v>
      </c>
    </row>
    <row r="131" spans="1:8" ht="14.15" customHeight="1" x14ac:dyDescent="0.25">
      <c r="A131" s="197">
        <v>629</v>
      </c>
      <c r="B131" s="198" t="s">
        <v>1489</v>
      </c>
      <c r="D131" s="197">
        <v>296</v>
      </c>
      <c r="E131" s="198" t="s">
        <v>1490</v>
      </c>
      <c r="G131" s="197">
        <v>469</v>
      </c>
      <c r="H131" s="198" t="s">
        <v>1491</v>
      </c>
    </row>
    <row r="132" spans="1:8" ht="14.15" customHeight="1" x14ac:dyDescent="0.25">
      <c r="A132" s="197">
        <v>117</v>
      </c>
      <c r="B132" s="198" t="s">
        <v>1492</v>
      </c>
      <c r="D132" s="197">
        <v>297</v>
      </c>
      <c r="E132" s="198" t="s">
        <v>1493</v>
      </c>
      <c r="G132" s="197">
        <v>471</v>
      </c>
      <c r="H132" s="198" t="s">
        <v>1494</v>
      </c>
    </row>
    <row r="133" spans="1:8" ht="14.15" customHeight="1" x14ac:dyDescent="0.25">
      <c r="A133" s="197">
        <v>571</v>
      </c>
      <c r="B133" s="198" t="s">
        <v>95</v>
      </c>
      <c r="D133" s="197">
        <v>588</v>
      </c>
      <c r="E133" s="198" t="s">
        <v>96</v>
      </c>
      <c r="G133" s="197">
        <v>472</v>
      </c>
      <c r="H133" s="198" t="s">
        <v>97</v>
      </c>
    </row>
    <row r="134" spans="1:8" ht="14.15" customHeight="1" x14ac:dyDescent="0.25">
      <c r="A134" s="197">
        <v>118</v>
      </c>
      <c r="B134" s="198" t="s">
        <v>98</v>
      </c>
      <c r="D134" s="197">
        <v>299</v>
      </c>
      <c r="E134" s="198" t="s">
        <v>99</v>
      </c>
      <c r="G134" s="197">
        <v>473</v>
      </c>
      <c r="H134" s="198" t="s">
        <v>3192</v>
      </c>
    </row>
    <row r="135" spans="1:8" ht="14.15" customHeight="1" x14ac:dyDescent="0.25">
      <c r="A135" s="197">
        <v>119</v>
      </c>
      <c r="B135" s="198" t="s">
        <v>3193</v>
      </c>
      <c r="D135" s="197">
        <v>300</v>
      </c>
      <c r="E135" s="198" t="s">
        <v>3194</v>
      </c>
      <c r="G135" s="197">
        <v>474</v>
      </c>
      <c r="H135" s="198" t="s">
        <v>3195</v>
      </c>
    </row>
    <row r="136" spans="1:8" ht="14.15" customHeight="1" x14ac:dyDescent="0.25">
      <c r="A136" s="197">
        <v>120</v>
      </c>
      <c r="B136" s="198" t="s">
        <v>3196</v>
      </c>
      <c r="D136" s="197">
        <v>301</v>
      </c>
      <c r="E136" s="198" t="s">
        <v>3197</v>
      </c>
      <c r="G136" s="197">
        <v>475</v>
      </c>
      <c r="H136" s="198" t="s">
        <v>3198</v>
      </c>
    </row>
    <row r="137" spans="1:8" ht="14.15" customHeight="1" x14ac:dyDescent="0.25">
      <c r="A137" s="197">
        <v>121</v>
      </c>
      <c r="B137" s="198" t="s">
        <v>3199</v>
      </c>
      <c r="D137" s="197">
        <v>302</v>
      </c>
      <c r="E137" s="198" t="s">
        <v>3200</v>
      </c>
      <c r="G137" s="197">
        <v>541</v>
      </c>
      <c r="H137" s="198" t="s">
        <v>3201</v>
      </c>
    </row>
    <row r="138" spans="1:8" ht="14.15" customHeight="1" x14ac:dyDescent="0.25">
      <c r="A138" s="197">
        <v>122</v>
      </c>
      <c r="B138" s="198" t="s">
        <v>3202</v>
      </c>
      <c r="D138" s="197">
        <v>303</v>
      </c>
      <c r="E138" s="198" t="s">
        <v>3203</v>
      </c>
      <c r="G138" s="197">
        <v>476</v>
      </c>
      <c r="H138" s="198" t="s">
        <v>3204</v>
      </c>
    </row>
    <row r="139" spans="1:8" ht="14.15" customHeight="1" x14ac:dyDescent="0.25">
      <c r="A139" s="197">
        <v>123</v>
      </c>
      <c r="B139" s="198" t="s">
        <v>3205</v>
      </c>
      <c r="D139" s="197">
        <v>304</v>
      </c>
      <c r="E139" s="198" t="s">
        <v>3206</v>
      </c>
      <c r="G139" s="197">
        <v>477</v>
      </c>
      <c r="H139" s="198" t="s">
        <v>1846</v>
      </c>
    </row>
    <row r="140" spans="1:8" ht="14.15" customHeight="1" x14ac:dyDescent="0.25">
      <c r="A140" s="197">
        <v>124</v>
      </c>
      <c r="B140" s="198" t="s">
        <v>184</v>
      </c>
      <c r="D140" s="197">
        <v>306</v>
      </c>
      <c r="E140" s="198" t="s">
        <v>185</v>
      </c>
      <c r="G140" s="197">
        <v>478</v>
      </c>
      <c r="H140" s="198" t="s">
        <v>186</v>
      </c>
    </row>
    <row r="141" spans="1:8" ht="14.15" customHeight="1" x14ac:dyDescent="0.25">
      <c r="A141" s="197">
        <v>618</v>
      </c>
      <c r="B141" s="198" t="s">
        <v>187</v>
      </c>
      <c r="D141" s="197">
        <v>307</v>
      </c>
      <c r="E141" s="198" t="s">
        <v>188</v>
      </c>
      <c r="G141" s="197">
        <v>565</v>
      </c>
      <c r="H141" s="198" t="s">
        <v>189</v>
      </c>
    </row>
    <row r="142" spans="1:8" ht="14.15" customHeight="1" x14ac:dyDescent="0.25">
      <c r="A142" s="197">
        <v>125</v>
      </c>
      <c r="B142" s="198" t="s">
        <v>190</v>
      </c>
      <c r="D142" s="197">
        <v>308</v>
      </c>
      <c r="E142" s="198" t="s">
        <v>191</v>
      </c>
      <c r="G142" s="197">
        <v>558</v>
      </c>
      <c r="H142" s="198" t="s">
        <v>192</v>
      </c>
    </row>
    <row r="143" spans="1:8" ht="14.15" customHeight="1" x14ac:dyDescent="0.25">
      <c r="A143" s="197">
        <v>569</v>
      </c>
      <c r="B143" s="198" t="s">
        <v>2541</v>
      </c>
      <c r="D143" s="197">
        <v>605</v>
      </c>
      <c r="E143" s="198" t="s">
        <v>2542</v>
      </c>
      <c r="G143" s="197">
        <v>480</v>
      </c>
      <c r="H143" s="198" t="s">
        <v>2543</v>
      </c>
    </row>
    <row r="144" spans="1:8" ht="14.15" customHeight="1" x14ac:dyDescent="0.25">
      <c r="A144" s="199">
        <v>127</v>
      </c>
      <c r="B144" s="200" t="s">
        <v>2544</v>
      </c>
      <c r="D144" s="199">
        <v>309</v>
      </c>
      <c r="E144" s="200" t="s">
        <v>2545</v>
      </c>
      <c r="G144" s="199">
        <v>481</v>
      </c>
      <c r="H144" s="200" t="s">
        <v>2546</v>
      </c>
    </row>
    <row r="145" spans="1:8" ht="14.15" customHeight="1" x14ac:dyDescent="0.25">
      <c r="A145" s="199">
        <v>129</v>
      </c>
      <c r="B145" s="200" t="s">
        <v>2547</v>
      </c>
      <c r="D145" s="199">
        <v>542</v>
      </c>
      <c r="E145" s="200" t="s">
        <v>2548</v>
      </c>
      <c r="G145" s="199">
        <v>483</v>
      </c>
      <c r="H145" s="200" t="s">
        <v>2549</v>
      </c>
    </row>
    <row r="146" spans="1:8" ht="14.15" customHeight="1" x14ac:dyDescent="0.25">
      <c r="A146" s="199">
        <v>604</v>
      </c>
      <c r="B146" s="200" t="s">
        <v>2550</v>
      </c>
      <c r="D146" s="199">
        <v>311</v>
      </c>
      <c r="E146" s="200" t="s">
        <v>2551</v>
      </c>
      <c r="G146" s="199">
        <v>484</v>
      </c>
      <c r="H146" s="200" t="s">
        <v>2552</v>
      </c>
    </row>
    <row r="147" spans="1:8" ht="14.15" customHeight="1" x14ac:dyDescent="0.25">
      <c r="A147" s="199">
        <v>130</v>
      </c>
      <c r="B147" s="200" t="s">
        <v>2519</v>
      </c>
      <c r="D147" s="199">
        <v>312</v>
      </c>
      <c r="E147" s="200" t="s">
        <v>2520</v>
      </c>
      <c r="G147" s="199">
        <v>485</v>
      </c>
      <c r="H147" s="200" t="s">
        <v>1876</v>
      </c>
    </row>
    <row r="148" spans="1:8" ht="14.15" customHeight="1" x14ac:dyDescent="0.25">
      <c r="A148" s="199">
        <v>131</v>
      </c>
      <c r="B148" s="200" t="s">
        <v>1877</v>
      </c>
      <c r="D148" s="199">
        <v>313</v>
      </c>
      <c r="E148" s="200" t="s">
        <v>1878</v>
      </c>
      <c r="G148" s="199">
        <v>486</v>
      </c>
      <c r="H148" s="200" t="s">
        <v>1879</v>
      </c>
    </row>
    <row r="149" spans="1:8" ht="14.15" customHeight="1" x14ac:dyDescent="0.25">
      <c r="A149" s="199">
        <v>132</v>
      </c>
      <c r="B149" s="200" t="s">
        <v>1366</v>
      </c>
      <c r="D149" s="199">
        <v>314</v>
      </c>
      <c r="E149" s="200" t="s">
        <v>1367</v>
      </c>
      <c r="G149" s="199">
        <v>487</v>
      </c>
      <c r="H149" s="200" t="s">
        <v>1368</v>
      </c>
    </row>
    <row r="150" spans="1:8" ht="14.15" customHeight="1" x14ac:dyDescent="0.25">
      <c r="A150" s="199">
        <v>134</v>
      </c>
      <c r="B150" s="200" t="s">
        <v>1369</v>
      </c>
      <c r="D150" s="199">
        <v>535</v>
      </c>
      <c r="E150" s="200" t="s">
        <v>1370</v>
      </c>
      <c r="G150" s="199">
        <v>488</v>
      </c>
      <c r="H150" s="200" t="s">
        <v>1371</v>
      </c>
    </row>
    <row r="151" spans="1:8" ht="14.15" customHeight="1" x14ac:dyDescent="0.25">
      <c r="A151" s="199">
        <v>135</v>
      </c>
      <c r="B151" s="200" t="s">
        <v>1372</v>
      </c>
      <c r="D151" s="199">
        <v>315</v>
      </c>
      <c r="E151" s="200" t="s">
        <v>1373</v>
      </c>
      <c r="G151" s="199">
        <v>489</v>
      </c>
      <c r="H151" s="200" t="s">
        <v>1374</v>
      </c>
    </row>
    <row r="152" spans="1:8" ht="14.15" customHeight="1" x14ac:dyDescent="0.25">
      <c r="A152" s="199">
        <v>136</v>
      </c>
      <c r="B152" s="200" t="s">
        <v>1375</v>
      </c>
      <c r="D152" s="199">
        <v>316</v>
      </c>
      <c r="E152" s="200" t="s">
        <v>1376</v>
      </c>
      <c r="G152" s="199">
        <v>490</v>
      </c>
      <c r="H152" s="200" t="s">
        <v>1377</v>
      </c>
    </row>
    <row r="153" spans="1:8" ht="14.15" customHeight="1" x14ac:dyDescent="0.25">
      <c r="A153" s="199">
        <v>137</v>
      </c>
      <c r="B153" s="200" t="s">
        <v>1378</v>
      </c>
      <c r="D153" s="199">
        <v>317</v>
      </c>
      <c r="E153" s="200" t="s">
        <v>1379</v>
      </c>
      <c r="G153" s="199">
        <v>491</v>
      </c>
      <c r="H153" s="200" t="s">
        <v>1380</v>
      </c>
    </row>
    <row r="154" spans="1:8" ht="14.15" customHeight="1" x14ac:dyDescent="0.25">
      <c r="A154" s="199">
        <v>138</v>
      </c>
      <c r="B154" s="200" t="s">
        <v>1381</v>
      </c>
      <c r="D154" s="199">
        <v>318</v>
      </c>
      <c r="E154" s="200" t="s">
        <v>1382</v>
      </c>
      <c r="G154" s="199">
        <v>492</v>
      </c>
      <c r="H154" s="200" t="s">
        <v>1383</v>
      </c>
    </row>
    <row r="155" spans="1:8" ht="14.15" customHeight="1" x14ac:dyDescent="0.25">
      <c r="A155" s="199">
        <v>139</v>
      </c>
      <c r="B155" s="200" t="s">
        <v>1384</v>
      </c>
      <c r="D155" s="199">
        <v>320</v>
      </c>
      <c r="E155" s="200" t="s">
        <v>1385</v>
      </c>
      <c r="G155" s="199">
        <v>493</v>
      </c>
      <c r="H155" s="200" t="s">
        <v>1386</v>
      </c>
    </row>
    <row r="156" spans="1:8" ht="14.15" customHeight="1" x14ac:dyDescent="0.25">
      <c r="A156" s="199">
        <v>140</v>
      </c>
      <c r="B156" s="200" t="s">
        <v>1387</v>
      </c>
      <c r="D156" s="199">
        <v>321</v>
      </c>
      <c r="E156" s="200" t="s">
        <v>1388</v>
      </c>
      <c r="G156" s="199">
        <v>494</v>
      </c>
      <c r="H156" s="200" t="s">
        <v>1389</v>
      </c>
    </row>
    <row r="157" spans="1:8" ht="14.15" customHeight="1" x14ac:dyDescent="0.25">
      <c r="A157" s="199">
        <v>141</v>
      </c>
      <c r="B157" s="200" t="s">
        <v>1390</v>
      </c>
      <c r="D157" s="199">
        <v>323</v>
      </c>
      <c r="E157" s="200" t="s">
        <v>1391</v>
      </c>
      <c r="G157" s="199">
        <v>495</v>
      </c>
      <c r="H157" s="200" t="s">
        <v>1392</v>
      </c>
    </row>
    <row r="158" spans="1:8" ht="14.15" customHeight="1" x14ac:dyDescent="0.25">
      <c r="A158" s="199">
        <v>510</v>
      </c>
      <c r="B158" s="200" t="s">
        <v>1393</v>
      </c>
      <c r="D158" s="199">
        <v>324</v>
      </c>
      <c r="E158" s="200" t="s">
        <v>1394</v>
      </c>
      <c r="G158" s="199">
        <v>497</v>
      </c>
      <c r="H158" s="200" t="s">
        <v>1395</v>
      </c>
    </row>
    <row r="159" spans="1:8" ht="14.15" customHeight="1" x14ac:dyDescent="0.25">
      <c r="A159" s="199">
        <v>144</v>
      </c>
      <c r="B159" s="200" t="s">
        <v>1396</v>
      </c>
      <c r="D159" s="199">
        <v>325</v>
      </c>
      <c r="E159" s="200" t="s">
        <v>1397</v>
      </c>
      <c r="G159" s="199">
        <v>498</v>
      </c>
      <c r="H159" s="200" t="s">
        <v>2597</v>
      </c>
    </row>
    <row r="160" spans="1:8" ht="14.15" customHeight="1" x14ac:dyDescent="0.25">
      <c r="A160" s="199">
        <v>145</v>
      </c>
      <c r="B160" s="200" t="s">
        <v>2598</v>
      </c>
      <c r="D160" s="199">
        <v>326</v>
      </c>
      <c r="E160" s="200" t="s">
        <v>2599</v>
      </c>
      <c r="G160" s="199">
        <v>579</v>
      </c>
      <c r="H160" s="200" t="s">
        <v>2320</v>
      </c>
    </row>
    <row r="161" spans="1:8" ht="14.15" customHeight="1" x14ac:dyDescent="0.25">
      <c r="A161" s="199">
        <v>146</v>
      </c>
      <c r="B161" s="200" t="s">
        <v>2321</v>
      </c>
      <c r="D161" s="199">
        <v>327</v>
      </c>
      <c r="E161" s="200" t="s">
        <v>2322</v>
      </c>
      <c r="G161" s="199">
        <v>499</v>
      </c>
      <c r="H161" s="200" t="s">
        <v>2323</v>
      </c>
    </row>
    <row r="162" spans="1:8" ht="14.15" customHeight="1" x14ac:dyDescent="0.25">
      <c r="A162" s="199">
        <v>148</v>
      </c>
      <c r="B162" s="200" t="s">
        <v>2324</v>
      </c>
      <c r="D162" s="199">
        <v>328</v>
      </c>
      <c r="E162" s="200" t="s">
        <v>2325</v>
      </c>
      <c r="G162" s="199">
        <v>500</v>
      </c>
      <c r="H162" s="200" t="s">
        <v>2326</v>
      </c>
    </row>
    <row r="163" spans="1:8" ht="14.15" customHeight="1" x14ac:dyDescent="0.25">
      <c r="A163" s="199">
        <v>149</v>
      </c>
      <c r="B163" s="200" t="s">
        <v>2327</v>
      </c>
      <c r="D163" s="199">
        <v>329</v>
      </c>
      <c r="E163" s="200" t="s">
        <v>2328</v>
      </c>
      <c r="G163" s="199">
        <v>502</v>
      </c>
      <c r="H163" s="200" t="s">
        <v>2329</v>
      </c>
    </row>
    <row r="164" spans="1:8" ht="14.15" customHeight="1" x14ac:dyDescent="0.25">
      <c r="A164" s="199">
        <v>150</v>
      </c>
      <c r="B164" s="200" t="s">
        <v>2330</v>
      </c>
      <c r="D164" s="199">
        <v>330</v>
      </c>
      <c r="E164" s="200" t="s">
        <v>2331</v>
      </c>
      <c r="G164" s="199">
        <v>584</v>
      </c>
      <c r="H164" s="200" t="s">
        <v>2332</v>
      </c>
    </row>
    <row r="165" spans="1:8" ht="14.15" customHeight="1" x14ac:dyDescent="0.25">
      <c r="A165" s="199">
        <v>152</v>
      </c>
      <c r="B165" s="200" t="s">
        <v>2333</v>
      </c>
      <c r="D165" s="199">
        <v>581</v>
      </c>
      <c r="E165" s="200" t="s">
        <v>2334</v>
      </c>
      <c r="G165" s="199">
        <v>503</v>
      </c>
      <c r="H165" s="200" t="s">
        <v>2335</v>
      </c>
    </row>
    <row r="166" spans="1:8" ht="14.15" customHeight="1" x14ac:dyDescent="0.25">
      <c r="A166" s="199">
        <v>153</v>
      </c>
      <c r="B166" s="200" t="s">
        <v>2336</v>
      </c>
      <c r="D166" s="199">
        <v>331</v>
      </c>
      <c r="E166" s="200" t="s">
        <v>2337</v>
      </c>
      <c r="G166" s="199">
        <v>504</v>
      </c>
      <c r="H166" s="200" t="s">
        <v>2338</v>
      </c>
    </row>
    <row r="167" spans="1:8" ht="14.15" customHeight="1" x14ac:dyDescent="0.25">
      <c r="A167" s="199">
        <v>154</v>
      </c>
      <c r="B167" s="200" t="s">
        <v>2339</v>
      </c>
      <c r="D167" s="199">
        <v>332</v>
      </c>
      <c r="E167" s="200" t="s">
        <v>2340</v>
      </c>
      <c r="G167" s="199">
        <v>505</v>
      </c>
      <c r="H167" s="200" t="s">
        <v>2341</v>
      </c>
    </row>
    <row r="168" spans="1:8" ht="14.15" customHeight="1" x14ac:dyDescent="0.25">
      <c r="A168" s="199">
        <v>155</v>
      </c>
      <c r="B168" s="200" t="s">
        <v>2342</v>
      </c>
      <c r="D168" s="199">
        <v>333</v>
      </c>
      <c r="E168" s="200" t="s">
        <v>2343</v>
      </c>
      <c r="G168" s="199">
        <v>506</v>
      </c>
      <c r="H168" s="200" t="s">
        <v>2344</v>
      </c>
    </row>
    <row r="169" spans="1:8" ht="14.15" customHeight="1" x14ac:dyDescent="0.25">
      <c r="A169" s="199">
        <v>156</v>
      </c>
      <c r="B169" s="200" t="s">
        <v>2345</v>
      </c>
      <c r="D169" s="199">
        <v>334</v>
      </c>
      <c r="E169" s="200" t="s">
        <v>2346</v>
      </c>
      <c r="G169" s="199">
        <v>507</v>
      </c>
      <c r="H169" s="200" t="s">
        <v>2347</v>
      </c>
    </row>
    <row r="170" spans="1:8" ht="14.15" customHeight="1" x14ac:dyDescent="0.25">
      <c r="A170" s="199">
        <v>158</v>
      </c>
      <c r="B170" s="200" t="s">
        <v>2348</v>
      </c>
      <c r="D170" s="199">
        <v>455</v>
      </c>
      <c r="E170" s="200" t="s">
        <v>2349</v>
      </c>
      <c r="G170" s="199">
        <v>508</v>
      </c>
      <c r="H170" s="200" t="s">
        <v>2350</v>
      </c>
    </row>
    <row r="171" spans="1:8" ht="14.15" customHeight="1" x14ac:dyDescent="0.25">
      <c r="A171" s="199">
        <v>159</v>
      </c>
      <c r="B171" s="200" t="s">
        <v>2351</v>
      </c>
      <c r="D171" s="199">
        <v>335</v>
      </c>
      <c r="E171" s="200" t="s">
        <v>2352</v>
      </c>
      <c r="G171" s="199">
        <v>509</v>
      </c>
      <c r="H171" s="200" t="s">
        <v>2353</v>
      </c>
    </row>
    <row r="172" spans="1:8" ht="14.15" customHeight="1" x14ac:dyDescent="0.25">
      <c r="A172" s="199">
        <v>161</v>
      </c>
      <c r="B172" s="200" t="s">
        <v>2354</v>
      </c>
      <c r="D172" s="199">
        <v>337</v>
      </c>
      <c r="E172" s="200" t="s">
        <v>2355</v>
      </c>
      <c r="G172" s="199">
        <v>511</v>
      </c>
      <c r="H172" s="200" t="s">
        <v>2356</v>
      </c>
    </row>
    <row r="173" spans="1:8" ht="14.15" customHeight="1" x14ac:dyDescent="0.25">
      <c r="A173" s="199">
        <v>609</v>
      </c>
      <c r="B173" s="200" t="s">
        <v>2357</v>
      </c>
      <c r="D173" s="199">
        <v>338</v>
      </c>
      <c r="E173" s="200" t="s">
        <v>2358</v>
      </c>
      <c r="G173" s="199">
        <v>512</v>
      </c>
      <c r="H173" s="200" t="s">
        <v>2359</v>
      </c>
    </row>
    <row r="174" spans="1:8" ht="14.15" customHeight="1" x14ac:dyDescent="0.25">
      <c r="A174" s="199">
        <v>163</v>
      </c>
      <c r="B174" s="200" t="s">
        <v>2360</v>
      </c>
      <c r="D174" s="199">
        <v>339</v>
      </c>
      <c r="E174" s="200" t="s">
        <v>2361</v>
      </c>
      <c r="G174" s="199">
        <v>513</v>
      </c>
      <c r="H174" s="200" t="s">
        <v>2362</v>
      </c>
    </row>
    <row r="175" spans="1:8" ht="14.15" customHeight="1" x14ac:dyDescent="0.25">
      <c r="A175" s="199">
        <v>164</v>
      </c>
      <c r="B175" s="200" t="s">
        <v>2363</v>
      </c>
      <c r="D175" s="199">
        <v>340</v>
      </c>
      <c r="E175" s="200" t="s">
        <v>2364</v>
      </c>
      <c r="G175" s="199">
        <v>514</v>
      </c>
      <c r="H175" s="200" t="s">
        <v>2365</v>
      </c>
    </row>
    <row r="176" spans="1:8" ht="14.15" customHeight="1" x14ac:dyDescent="0.25">
      <c r="A176" s="199">
        <v>165</v>
      </c>
      <c r="B176" s="200" t="s">
        <v>2366</v>
      </c>
      <c r="D176" s="199">
        <v>271</v>
      </c>
      <c r="E176" s="200" t="s">
        <v>2053</v>
      </c>
      <c r="G176" s="199">
        <v>516</v>
      </c>
      <c r="H176" s="200" t="s">
        <v>771</v>
      </c>
    </row>
    <row r="177" spans="1:8" ht="14.15" customHeight="1" x14ac:dyDescent="0.25">
      <c r="A177" s="199">
        <v>599</v>
      </c>
      <c r="B177" s="200" t="s">
        <v>772</v>
      </c>
      <c r="D177" s="199">
        <v>616</v>
      </c>
      <c r="E177" s="200" t="s">
        <v>773</v>
      </c>
      <c r="G177" s="199">
        <v>625</v>
      </c>
      <c r="H177" s="200" t="s">
        <v>774</v>
      </c>
    </row>
    <row r="178" spans="1:8" ht="14.15" customHeight="1" x14ac:dyDescent="0.25">
      <c r="A178" s="199">
        <v>166</v>
      </c>
      <c r="B178" s="200" t="s">
        <v>775</v>
      </c>
      <c r="D178" s="199">
        <v>341</v>
      </c>
      <c r="E178" s="200" t="s">
        <v>776</v>
      </c>
      <c r="G178" s="199">
        <v>517</v>
      </c>
      <c r="H178" s="200" t="s">
        <v>777</v>
      </c>
    </row>
    <row r="179" spans="1:8" ht="14.15" customHeight="1" x14ac:dyDescent="0.25">
      <c r="A179" s="199">
        <v>167</v>
      </c>
      <c r="B179" s="200" t="s">
        <v>778</v>
      </c>
      <c r="D179" s="199">
        <v>342</v>
      </c>
      <c r="E179" s="200" t="s">
        <v>779</v>
      </c>
      <c r="G179" s="199">
        <v>518</v>
      </c>
      <c r="H179" s="200" t="s">
        <v>780</v>
      </c>
    </row>
    <row r="180" spans="1:8" ht="14.15" customHeight="1" x14ac:dyDescent="0.25">
      <c r="A180" s="199">
        <v>168</v>
      </c>
      <c r="B180" s="200" t="s">
        <v>781</v>
      </c>
      <c r="D180" s="199">
        <v>343</v>
      </c>
      <c r="E180" s="200" t="s">
        <v>782</v>
      </c>
      <c r="G180" s="199">
        <v>519</v>
      </c>
      <c r="H180" s="200" t="s">
        <v>783</v>
      </c>
    </row>
    <row r="181" spans="1:8" ht="14.15" customHeight="1" x14ac:dyDescent="0.25">
      <c r="A181" s="199">
        <v>169</v>
      </c>
      <c r="B181" s="200" t="s">
        <v>784</v>
      </c>
      <c r="D181" s="199">
        <v>544</v>
      </c>
      <c r="E181" s="200" t="s">
        <v>785</v>
      </c>
      <c r="G181" s="199">
        <v>520</v>
      </c>
      <c r="H181" s="200" t="s">
        <v>786</v>
      </c>
    </row>
    <row r="182" spans="1:8" ht="14.15" customHeight="1" x14ac:dyDescent="0.25">
      <c r="A182" s="199">
        <v>170</v>
      </c>
      <c r="B182" s="200" t="s">
        <v>787</v>
      </c>
      <c r="D182" s="199">
        <v>344</v>
      </c>
      <c r="E182" s="200" t="s">
        <v>788</v>
      </c>
      <c r="G182" s="199">
        <v>595</v>
      </c>
      <c r="H182" s="200" t="s">
        <v>789</v>
      </c>
    </row>
    <row r="183" spans="1:8" ht="14.15" customHeight="1" x14ac:dyDescent="0.25">
      <c r="A183" s="199">
        <v>171</v>
      </c>
      <c r="B183" s="200" t="s">
        <v>790</v>
      </c>
      <c r="D183" s="199">
        <v>345</v>
      </c>
      <c r="E183" s="200" t="s">
        <v>791</v>
      </c>
      <c r="G183" s="199">
        <v>521</v>
      </c>
      <c r="H183" s="200" t="s">
        <v>792</v>
      </c>
    </row>
    <row r="184" spans="1:8" ht="14.15" customHeight="1" x14ac:dyDescent="0.25">
      <c r="A184" s="199">
        <v>552</v>
      </c>
      <c r="B184" s="200" t="s">
        <v>793</v>
      </c>
      <c r="D184" s="199">
        <v>346</v>
      </c>
      <c r="E184" s="200" t="s">
        <v>794</v>
      </c>
      <c r="G184" s="199">
        <v>133</v>
      </c>
      <c r="H184" s="200" t="s">
        <v>795</v>
      </c>
    </row>
    <row r="185" spans="1:8" ht="14.15" customHeight="1" x14ac:dyDescent="0.25">
      <c r="A185" s="199">
        <v>172</v>
      </c>
      <c r="B185" s="200" t="s">
        <v>796</v>
      </c>
      <c r="D185" s="199">
        <v>347</v>
      </c>
      <c r="E185" s="200" t="s">
        <v>797</v>
      </c>
      <c r="G185" s="199">
        <v>522</v>
      </c>
      <c r="H185" s="200" t="s">
        <v>798</v>
      </c>
    </row>
    <row r="186" spans="1:8" ht="14.15" customHeight="1" x14ac:dyDescent="0.25">
      <c r="A186" s="199">
        <v>173</v>
      </c>
      <c r="B186" s="200" t="s">
        <v>799</v>
      </c>
      <c r="D186" s="199">
        <v>348</v>
      </c>
      <c r="E186" s="200" t="s">
        <v>800</v>
      </c>
      <c r="G186" s="199">
        <v>543</v>
      </c>
      <c r="H186" s="200" t="s">
        <v>801</v>
      </c>
    </row>
    <row r="187" spans="1:8" ht="14.15" customHeight="1" x14ac:dyDescent="0.25">
      <c r="A187" s="199">
        <v>559</v>
      </c>
      <c r="B187" s="200" t="s">
        <v>802</v>
      </c>
      <c r="D187" s="199">
        <v>349</v>
      </c>
      <c r="E187" s="200" t="s">
        <v>803</v>
      </c>
      <c r="G187" s="199">
        <v>523</v>
      </c>
      <c r="H187" s="200" t="s">
        <v>804</v>
      </c>
    </row>
    <row r="188" spans="1:8" ht="14.15" customHeight="1" x14ac:dyDescent="0.25">
      <c r="A188" s="199">
        <v>560</v>
      </c>
      <c r="B188" s="200" t="s">
        <v>805</v>
      </c>
      <c r="D188" s="199">
        <v>350</v>
      </c>
      <c r="E188" s="200" t="s">
        <v>806</v>
      </c>
      <c r="G188" s="199">
        <v>524</v>
      </c>
      <c r="H188" s="200" t="s">
        <v>807</v>
      </c>
    </row>
    <row r="189" spans="1:8" ht="14.15" customHeight="1" x14ac:dyDescent="0.25">
      <c r="A189" s="199">
        <v>623</v>
      </c>
      <c r="B189" s="200" t="s">
        <v>808</v>
      </c>
      <c r="D189" s="199">
        <v>573</v>
      </c>
      <c r="E189" s="200" t="s">
        <v>809</v>
      </c>
      <c r="G189" s="199">
        <v>525</v>
      </c>
      <c r="H189" s="200" t="s">
        <v>810</v>
      </c>
    </row>
    <row r="190" spans="1:8" ht="14.15" customHeight="1" x14ac:dyDescent="0.25">
      <c r="A190" s="199">
        <v>175</v>
      </c>
      <c r="B190" s="200" t="s">
        <v>811</v>
      </c>
      <c r="D190" s="199">
        <v>351</v>
      </c>
      <c r="E190" s="200" t="s">
        <v>812</v>
      </c>
      <c r="G190" s="199">
        <v>526</v>
      </c>
      <c r="H190" s="200" t="s">
        <v>813</v>
      </c>
    </row>
    <row r="191" spans="1:8" ht="14.15" customHeight="1" x14ac:dyDescent="0.25">
      <c r="A191" s="199">
        <v>176</v>
      </c>
      <c r="B191" s="200" t="s">
        <v>814</v>
      </c>
      <c r="D191" s="199">
        <v>352</v>
      </c>
      <c r="E191" s="200" t="s">
        <v>815</v>
      </c>
      <c r="G191" s="199">
        <v>527</v>
      </c>
      <c r="H191" s="200" t="s">
        <v>816</v>
      </c>
    </row>
    <row r="192" spans="1:8" ht="14.15" customHeight="1" x14ac:dyDescent="0.25">
      <c r="A192" s="199">
        <v>177</v>
      </c>
      <c r="B192" s="200" t="s">
        <v>172</v>
      </c>
      <c r="D192" s="199">
        <v>354</v>
      </c>
      <c r="E192" s="200" t="s">
        <v>173</v>
      </c>
      <c r="G192" s="199">
        <v>528</v>
      </c>
      <c r="H192" s="200" t="s">
        <v>174</v>
      </c>
    </row>
    <row r="193" spans="1:8" ht="14.15" customHeight="1" x14ac:dyDescent="0.25">
      <c r="A193" s="199">
        <v>178</v>
      </c>
      <c r="B193" s="200" t="s">
        <v>1161</v>
      </c>
      <c r="D193" s="199">
        <v>355</v>
      </c>
      <c r="E193" s="200" t="s">
        <v>1162</v>
      </c>
      <c r="G193" s="199">
        <v>566</v>
      </c>
      <c r="H193" s="200" t="s">
        <v>1163</v>
      </c>
    </row>
    <row r="194" spans="1:8" ht="14.15" customHeight="1" x14ac:dyDescent="0.25">
      <c r="A194" s="199">
        <v>179</v>
      </c>
      <c r="B194" s="200" t="s">
        <v>1164</v>
      </c>
      <c r="D194" s="199">
        <v>356</v>
      </c>
      <c r="E194" s="200" t="s">
        <v>1165</v>
      </c>
      <c r="G194" s="199">
        <v>530</v>
      </c>
      <c r="H194" s="200" t="s">
        <v>1166</v>
      </c>
    </row>
    <row r="195" spans="1:8" ht="14.15" customHeight="1" x14ac:dyDescent="0.25">
      <c r="A195" s="199">
        <v>596</v>
      </c>
      <c r="B195" s="200" t="s">
        <v>1167</v>
      </c>
      <c r="D195" s="199">
        <v>589</v>
      </c>
      <c r="E195" s="200" t="s">
        <v>1168</v>
      </c>
      <c r="G195" s="199">
        <v>531</v>
      </c>
      <c r="H195" s="200" t="s">
        <v>1169</v>
      </c>
    </row>
    <row r="196" spans="1:8" ht="14.15" customHeight="1" x14ac:dyDescent="0.25">
      <c r="A196" s="199">
        <v>180</v>
      </c>
      <c r="B196" s="200" t="s">
        <v>1170</v>
      </c>
      <c r="D196" s="199">
        <v>620</v>
      </c>
      <c r="E196" s="200" t="s">
        <v>1171</v>
      </c>
      <c r="G196" s="199">
        <v>540</v>
      </c>
      <c r="H196" s="200" t="s">
        <v>1172</v>
      </c>
    </row>
    <row r="197" spans="1:8" ht="14.15" customHeight="1" x14ac:dyDescent="0.25">
      <c r="A197" s="199">
        <v>181</v>
      </c>
      <c r="B197" s="200" t="s">
        <v>1173</v>
      </c>
      <c r="D197" s="199">
        <v>590</v>
      </c>
      <c r="E197" s="200" t="s">
        <v>2862</v>
      </c>
      <c r="G197" s="199">
        <v>602</v>
      </c>
      <c r="H197" s="200" t="s">
        <v>2863</v>
      </c>
    </row>
    <row r="198" spans="1:8" ht="14.15" customHeight="1" x14ac:dyDescent="0.25">
      <c r="A198" s="199">
        <v>597</v>
      </c>
      <c r="B198" s="200" t="s">
        <v>2888</v>
      </c>
      <c r="D198" s="199">
        <v>357</v>
      </c>
      <c r="E198" s="200" t="s">
        <v>2889</v>
      </c>
      <c r="G198" s="199">
        <v>534</v>
      </c>
      <c r="H198" s="200" t="s">
        <v>2890</v>
      </c>
    </row>
    <row r="199" spans="1:8" ht="14.15" customHeight="1" x14ac:dyDescent="0.25">
      <c r="A199" s="199">
        <v>183</v>
      </c>
      <c r="B199" s="200" t="s">
        <v>2891</v>
      </c>
      <c r="D199" s="199">
        <v>583</v>
      </c>
      <c r="E199" s="200" t="s">
        <v>2892</v>
      </c>
      <c r="G199" s="201"/>
      <c r="H199" s="202"/>
    </row>
    <row r="200" spans="1:8" ht="14.15" customHeight="1" x14ac:dyDescent="0.25">
      <c r="A200" s="203">
        <v>184</v>
      </c>
      <c r="B200" s="204" t="s">
        <v>2893</v>
      </c>
      <c r="D200" s="203">
        <v>574</v>
      </c>
      <c r="E200" s="204" t="s">
        <v>2892</v>
      </c>
      <c r="G200" s="205"/>
      <c r="H200" s="206"/>
    </row>
    <row r="201" spans="1:8" ht="5.15"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5"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5"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5"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5"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15"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5" zeroHeight="1" x14ac:dyDescent="0.25"/>
  <cols>
    <col min="1" max="1" width="10.7265625" style="230" customWidth="1"/>
    <col min="2" max="3" width="45.7265625" style="230" customWidth="1"/>
    <col min="4" max="4" width="0.81640625" style="230" customWidth="1"/>
    <col min="5" max="16384" width="0" style="230" hidden="1"/>
  </cols>
  <sheetData>
    <row r="1" spans="1:8" s="184" customFormat="1" ht="20.149999999999999"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5"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8" customHeight="1" x14ac:dyDescent="0.25">
      <c r="A42" s="54" t="s">
        <v>175</v>
      </c>
      <c r="B42" s="505" t="s">
        <v>230</v>
      </c>
      <c r="C42" s="505"/>
    </row>
    <row r="43" spans="1:3" ht="84" customHeight="1" x14ac:dyDescent="0.25">
      <c r="A43" s="54" t="s">
        <v>4186</v>
      </c>
      <c r="B43" s="505" t="s">
        <v>4242</v>
      </c>
      <c r="C43" s="505"/>
    </row>
    <row r="44" spans="1:3" ht="5.15"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5" zeroHeight="1" x14ac:dyDescent="0.25"/>
  <cols>
    <col min="1" max="1" width="0.81640625" customWidth="1"/>
    <col min="2" max="2" width="112.7265625" customWidth="1"/>
    <col min="3" max="3" width="0.81640625" customWidth="1"/>
    <col min="4" max="255" width="9.1796875" hidden="1" customWidth="1"/>
  </cols>
  <sheetData>
    <row r="1" spans="2:2" ht="15" customHeight="1" x14ac:dyDescent="0.25">
      <c r="B1" s="51" t="s">
        <v>866</v>
      </c>
    </row>
    <row r="2" spans="2:2" ht="18" x14ac:dyDescent="0.4">
      <c r="B2" s="81" t="s">
        <v>2382</v>
      </c>
    </row>
    <row r="3" spans="2:2" ht="13" x14ac:dyDescent="0.3">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15"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38" activePane="bottomLeft" state="frozen"/>
      <selection pane="bottomLeft" activeCell="B59" sqref="B59:H59"/>
    </sheetView>
  </sheetViews>
  <sheetFormatPr defaultColWidth="0" defaultRowHeight="12.5" zeroHeight="1" x14ac:dyDescent="0.25"/>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5" customHeight="1" x14ac:dyDescent="0.25">
      <c r="A2" s="18"/>
      <c r="B2" s="18"/>
      <c r="C2" s="18"/>
      <c r="D2" s="18"/>
      <c r="E2" s="18"/>
      <c r="F2" s="18"/>
      <c r="H2" s="102">
        <f>LOOKUP(B22,A107:A663,C107:C663)</f>
        <v>14</v>
      </c>
      <c r="I2" s="18"/>
      <c r="J2" s="355" t="s">
        <v>3715</v>
      </c>
      <c r="K2" s="355"/>
    </row>
    <row r="3" spans="1:11" ht="5.15" customHeight="1" x14ac:dyDescent="0.25">
      <c r="B3" s="4"/>
      <c r="C3" s="4"/>
      <c r="D3" s="4"/>
      <c r="E3" s="4"/>
      <c r="F3" s="4"/>
      <c r="G3" s="4"/>
      <c r="H3" s="4"/>
      <c r="I3" s="4"/>
    </row>
    <row r="4" spans="1:11" ht="35.15" customHeight="1" x14ac:dyDescent="0.5">
      <c r="A4" s="356" t="s">
        <v>3518</v>
      </c>
      <c r="B4" s="356"/>
      <c r="C4" s="356"/>
      <c r="D4" s="356"/>
      <c r="E4" s="356"/>
      <c r="F4" s="356"/>
      <c r="G4" s="356"/>
      <c r="H4" s="356"/>
      <c r="I4" s="356"/>
      <c r="J4" s="356"/>
      <c r="K4" s="356"/>
    </row>
    <row r="5" spans="1:11" ht="40"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7278</v>
      </c>
      <c r="C6" s="12"/>
      <c r="D6" s="360" t="s">
        <v>3128</v>
      </c>
      <c r="E6" s="361"/>
      <c r="F6" s="15" t="s">
        <v>237</v>
      </c>
      <c r="G6" s="12"/>
      <c r="H6" s="12"/>
      <c r="I6" s="12"/>
      <c r="J6" s="368">
        <f>SUM(Skriveni!G2:G1561)</f>
        <v>137571611.03599992</v>
      </c>
      <c r="K6" s="368"/>
    </row>
    <row r="7" spans="1:11" ht="3" customHeight="1" x14ac:dyDescent="0.25">
      <c r="A7" s="12"/>
      <c r="B7" s="12"/>
      <c r="C7" s="12"/>
      <c r="D7" s="12"/>
      <c r="E7" s="12"/>
      <c r="F7" s="12"/>
      <c r="G7" s="12"/>
      <c r="H7" s="12"/>
      <c r="I7" s="12"/>
      <c r="J7" s="12"/>
      <c r="K7" s="12"/>
    </row>
    <row r="8" spans="1:11" ht="15" customHeight="1" x14ac:dyDescent="0.25">
      <c r="A8" s="22" t="s">
        <v>3125</v>
      </c>
      <c r="B8" s="27">
        <v>3014428</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31000</v>
      </c>
      <c r="C12" s="357" t="s">
        <v>2399</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61997429886</v>
      </c>
    </row>
    <row r="15" spans="1:11" ht="3" customHeight="1" x14ac:dyDescent="0.25">
      <c r="A15" s="12"/>
      <c r="B15" s="12"/>
      <c r="C15" s="12"/>
      <c r="D15" s="12"/>
      <c r="E15" s="12"/>
      <c r="F15" s="12"/>
      <c r="G15" s="12"/>
      <c r="H15" s="12"/>
      <c r="I15" s="12"/>
      <c r="J15" s="12"/>
      <c r="K15" s="12"/>
    </row>
    <row r="16" spans="1:11" ht="15" customHeight="1" x14ac:dyDescent="0.25">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8790</v>
      </c>
      <c r="C18" s="351" t="str">
        <f xml:space="preserve"> IF(B18&gt;0,LOOKUP(B18,Sifre!A255:A869,Sifre!B255:B869),"Djelatnost nije upisana")</f>
        <v>Ostale djelatnosti socijalne skrbi sa smještajem</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102</v>
      </c>
      <c r="C20" s="351" t="str">
        <f>IF(B20&lt;&gt;"","Razdjel: " &amp; LOOKUP(B20,A666:A713,B666:B713),"Razdjel nije upisan")</f>
        <v>Razdjel: MINISTARSTVO ZA DEMOGRAFIJU, OBITELJ, MLADE I SOC. POLITIKU</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312</v>
      </c>
      <c r="C22" s="351" t="str">
        <f>IF(B22&gt;0, "Županija: " &amp; LOOKUP(H2,A83:A103,B83:B103) &amp; ", grad/općina: " &amp; LOOKUP(B22,A107:A663,B107:B663),"Šifra grada/općine nije upisana")</f>
        <v>Županija: OSIJEČKO-BARANJSKA, grad/općina: OSIJEK</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10"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4300</v>
      </c>
      <c r="C31" s="388" t="s">
        <v>1591</v>
      </c>
      <c r="D31" s="389"/>
      <c r="E31" s="82" t="str">
        <f>IF(Kont!E292&gt;0,Kont!E292,"Nema")</f>
        <v>Nema</v>
      </c>
      <c r="F31" s="12"/>
      <c r="G31" s="13" t="s">
        <v>1449</v>
      </c>
      <c r="H31" s="380" t="s">
        <v>4298</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15"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3"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8585068</v>
      </c>
      <c r="K39" s="114">
        <f>PRRAS!E12</f>
        <v>8323126</v>
      </c>
    </row>
    <row r="40" spans="1:11" ht="13" customHeight="1" x14ac:dyDescent="0.25">
      <c r="A40" s="371"/>
      <c r="B40" s="376" t="str">
        <f>PRRAS!B159</f>
        <v xml:space="preserve">RASHODI POSLOVANJA (AOP 149+160+193+212+221+246+257) </v>
      </c>
      <c r="C40" s="401"/>
      <c r="D40" s="401"/>
      <c r="E40" s="401"/>
      <c r="F40" s="401"/>
      <c r="G40" s="401"/>
      <c r="H40" s="401"/>
      <c r="I40" s="115">
        <f>PRRAS!C159</f>
        <v>148</v>
      </c>
      <c r="J40" s="116">
        <f>PRRAS!D159</f>
        <v>7722555</v>
      </c>
      <c r="K40" s="117">
        <f>PRRAS!E159</f>
        <v>8295440</v>
      </c>
    </row>
    <row r="41" spans="1:11" ht="13"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61583</v>
      </c>
      <c r="K41" s="117">
        <f>PRRAS!E648</f>
        <v>79877</v>
      </c>
    </row>
    <row r="42" spans="1:11" ht="13"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3" customHeight="1" x14ac:dyDescent="0.25">
      <c r="A43" s="370" t="s">
        <v>2272</v>
      </c>
      <c r="B43" s="402" t="str">
        <f>Bil!B13</f>
        <v>Nefinancijska imovina (AOP 003+007+046+047+051+058)</v>
      </c>
      <c r="C43" s="403"/>
      <c r="D43" s="403"/>
      <c r="E43" s="403"/>
      <c r="F43" s="403"/>
      <c r="G43" s="403"/>
      <c r="H43" s="403"/>
      <c r="I43" s="112">
        <f>Bil!C13</f>
        <v>2</v>
      </c>
      <c r="J43" s="113">
        <f>Bil!D13</f>
        <v>10332372</v>
      </c>
      <c r="K43" s="114">
        <f>Bil!E13</f>
        <v>10389688</v>
      </c>
    </row>
    <row r="44" spans="1:11" ht="13" customHeight="1" x14ac:dyDescent="0.25">
      <c r="A44" s="371"/>
      <c r="B44" s="376" t="str">
        <f>Bil!B74</f>
        <v>Financijska imovina (AOP 064+073+081+112+128+140+157+158)</v>
      </c>
      <c r="C44" s="401"/>
      <c r="D44" s="401"/>
      <c r="E44" s="401"/>
      <c r="F44" s="401"/>
      <c r="G44" s="401"/>
      <c r="H44" s="401"/>
      <c r="I44" s="115">
        <f>Bil!C74</f>
        <v>63</v>
      </c>
      <c r="J44" s="116">
        <f>Bil!D74</f>
        <v>583630</v>
      </c>
      <c r="K44" s="117">
        <f>Bil!E74</f>
        <v>842968</v>
      </c>
    </row>
    <row r="45" spans="1:11" ht="13" customHeight="1" x14ac:dyDescent="0.25">
      <c r="A45" s="371"/>
      <c r="B45" s="376" t="str">
        <f>Bil!B174</f>
        <v xml:space="preserve">Obveze (AOP 164+175+176+192+220) </v>
      </c>
      <c r="C45" s="401"/>
      <c r="D45" s="401"/>
      <c r="E45" s="401"/>
      <c r="F45" s="401"/>
      <c r="G45" s="401"/>
      <c r="H45" s="401"/>
      <c r="I45" s="115">
        <f>Bil!C174</f>
        <v>163</v>
      </c>
      <c r="J45" s="116">
        <f>Bil!D174</f>
        <v>522046</v>
      </c>
      <c r="K45" s="117">
        <f>Bil!E174</f>
        <v>763090</v>
      </c>
    </row>
    <row r="46" spans="1:11" ht="13" customHeight="1" x14ac:dyDescent="0.25">
      <c r="A46" s="372"/>
      <c r="B46" s="390" t="str">
        <f>Bil!B234</f>
        <v>Vlastiti izvori (224 + 232 - 236 + 240 do 242)</v>
      </c>
      <c r="C46" s="391"/>
      <c r="D46" s="391"/>
      <c r="E46" s="391"/>
      <c r="F46" s="391"/>
      <c r="G46" s="391"/>
      <c r="H46" s="391"/>
      <c r="I46" s="118">
        <f>Bil!C234</f>
        <v>223</v>
      </c>
      <c r="J46" s="119">
        <f>Bil!D234</f>
        <v>10393956</v>
      </c>
      <c r="K46" s="120">
        <f>Bil!E234</f>
        <v>10469566</v>
      </c>
    </row>
    <row r="47" spans="1:11" ht="13"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3"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3"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3" customHeight="1" x14ac:dyDescent="0.25">
      <c r="A50" s="371"/>
      <c r="B50" s="376" t="str">
        <f>RasF!B121</f>
        <v>Obrazovanje (AOP 111+114+117+118+121 do 124)</v>
      </c>
      <c r="C50" s="376"/>
      <c r="D50" s="376"/>
      <c r="E50" s="376"/>
      <c r="F50" s="376"/>
      <c r="G50" s="376"/>
      <c r="H50" s="376"/>
      <c r="I50" s="115">
        <f>RasF!C121</f>
        <v>110</v>
      </c>
      <c r="J50" s="116">
        <f>RasF!D121</f>
        <v>0</v>
      </c>
      <c r="K50" s="117">
        <f>RasF!E121</f>
        <v>0</v>
      </c>
    </row>
    <row r="51" spans="1:11" ht="13" customHeight="1" x14ac:dyDescent="0.25">
      <c r="A51" s="372"/>
      <c r="B51" s="390" t="str">
        <f>RasF!B148</f>
        <v>Kontrolni zbroj (AOP 001+018+024+031+071+078+085+103+110+125)</v>
      </c>
      <c r="C51" s="390"/>
      <c r="D51" s="390"/>
      <c r="E51" s="390"/>
      <c r="F51" s="390"/>
      <c r="G51" s="390"/>
      <c r="H51" s="390"/>
      <c r="I51" s="118">
        <f>RasF!C148</f>
        <v>137</v>
      </c>
      <c r="J51" s="119">
        <f>RasF!D148</f>
        <v>8562020</v>
      </c>
      <c r="K51" s="120">
        <f>RasF!E148</f>
        <v>8303141</v>
      </c>
    </row>
    <row r="52" spans="1:11" ht="13" customHeight="1" x14ac:dyDescent="0.25">
      <c r="A52" s="370" t="s">
        <v>2271</v>
      </c>
      <c r="B52" s="403" t="str">
        <f>PVRIO!B12</f>
        <v>Promjene u vrijednosti i obujmu imovine (AOP 002+018)</v>
      </c>
      <c r="C52" s="403"/>
      <c r="D52" s="403"/>
      <c r="E52" s="403"/>
      <c r="F52" s="403"/>
      <c r="G52" s="403"/>
      <c r="H52" s="403"/>
      <c r="I52" s="112">
        <f>PVRIO!C12</f>
        <v>1</v>
      </c>
      <c r="J52" s="113">
        <f>PVRIO!D12</f>
        <v>0</v>
      </c>
      <c r="K52" s="114">
        <f>PVRIO!E12</f>
        <v>259924</v>
      </c>
    </row>
    <row r="53" spans="1:11" ht="13" customHeight="1" x14ac:dyDescent="0.25">
      <c r="A53" s="371"/>
      <c r="B53" s="401" t="str">
        <f>PVRIO!B29</f>
        <v>Promjene u obujmu imovine (AOP 019+026)</v>
      </c>
      <c r="C53" s="401"/>
      <c r="D53" s="401"/>
      <c r="E53" s="401"/>
      <c r="F53" s="401"/>
      <c r="G53" s="401"/>
      <c r="H53" s="401"/>
      <c r="I53" s="115">
        <f>PVRIO!C29</f>
        <v>18</v>
      </c>
      <c r="J53" s="116">
        <f>PVRIO!D29</f>
        <v>0</v>
      </c>
      <c r="K53" s="117">
        <f>PVRIO!E29</f>
        <v>259924</v>
      </c>
    </row>
    <row r="54" spans="1:11" ht="13"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3"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3"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0</v>
      </c>
    </row>
    <row r="57" spans="1:11" ht="13"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734465</v>
      </c>
    </row>
    <row r="58" spans="1:11" ht="13"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3"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734465</v>
      </c>
    </row>
    <row r="60" spans="1:11" ht="5.15" customHeight="1" x14ac:dyDescent="0.25">
      <c r="A60" s="5"/>
      <c r="B60" s="6"/>
      <c r="C60" s="6"/>
      <c r="D60" s="6"/>
      <c r="E60" s="6"/>
      <c r="F60" s="6"/>
      <c r="G60" s="6"/>
      <c r="H60" s="6"/>
      <c r="I60" s="6"/>
      <c r="J60" s="7"/>
      <c r="K60" s="7"/>
    </row>
    <row r="61" spans="1:11" ht="36.75" customHeight="1" x14ac:dyDescent="0.3">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15"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96" sqref="E296"/>
    </sheetView>
  </sheetViews>
  <sheetFormatPr defaultColWidth="0" defaultRowHeight="11.5" zeroHeight="1" x14ac:dyDescent="0.25"/>
  <cols>
    <col min="1" max="1" width="9" style="291" customWidth="1"/>
    <col min="2" max="2" width="70.7265625" style="291" customWidth="1"/>
    <col min="3" max="3" width="4.26953125" style="291" customWidth="1"/>
    <col min="4" max="5" width="14.7265625" style="291" customWidth="1"/>
    <col min="6" max="6" width="6.81640625" style="291" customWidth="1"/>
    <col min="7" max="7" width="0.81640625" style="307" customWidth="1"/>
    <col min="8" max="248" width="6.7265625" style="292" hidden="1" customWidth="1"/>
    <col min="249" max="16384" width="0" style="292" hidden="1"/>
  </cols>
  <sheetData>
    <row r="1" spans="1:7" s="18" customFormat="1" ht="20.149999999999999" customHeight="1" thickBot="1" x14ac:dyDescent="0.35">
      <c r="A1" s="420" t="s">
        <v>2788</v>
      </c>
      <c r="B1" s="421"/>
      <c r="C1" s="424" t="s">
        <v>3382</v>
      </c>
      <c r="D1" s="425"/>
      <c r="E1" s="425"/>
      <c r="F1" s="425"/>
    </row>
    <row r="2" spans="1:7" s="23" customFormat="1" ht="40"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5">
      <c r="A4" s="36" t="s">
        <v>2661</v>
      </c>
      <c r="B4" s="413" t="str">
        <f>"RKP: "&amp;IF(RefStr!B6&lt;&gt;"",TEXT(INT(VALUE(RefStr!B6)),"00000"),"_____"&amp;",  "&amp;"MB: "&amp;IF(RefStr!B8&lt;&gt;"",TEXT(INT(VALUE(RefStr!B8)),"00000000"),"________")&amp;"  OIB: "&amp;IF(RefStr!K14&lt;&gt;"",RefStr!K14,"___________"))</f>
        <v>RKP: 07278</v>
      </c>
      <c r="C4" s="414"/>
      <c r="D4" s="414"/>
      <c r="E4" s="415">
        <f>SUM(Skriveni!G2:G976)</f>
        <v>88913251.317000017</v>
      </c>
      <c r="F4" s="416"/>
    </row>
    <row r="5" spans="1:7" s="23" customFormat="1" ht="15" customHeight="1" x14ac:dyDescent="0.25">
      <c r="B5" s="413" t="str">
        <f>"Naziv: "&amp;IF(RefStr!B10&lt;&gt;"",RefStr!B10,"_______________________________________")</f>
        <v>Naziv: DOM ZA ODGOJ DJECE I MLADEŽI OSIJEK</v>
      </c>
      <c r="C5" s="414"/>
      <c r="D5" s="414"/>
      <c r="E5" s="417" t="s">
        <v>7</v>
      </c>
      <c r="F5" s="417"/>
    </row>
    <row r="6" spans="1:7" s="23" customFormat="1" ht="15" customHeight="1" x14ac:dyDescent="0.25">
      <c r="A6" s="24"/>
      <c r="B6" s="411" t="str">
        <f xml:space="preserve"> "Razina: " &amp; RefStr!B16 &amp; ", Razdjel: " &amp; TEXT(INT(VALUE(RefStr!B20)), "000")</f>
        <v>Razina: 11, Razdjel: 102</v>
      </c>
      <c r="C6" s="412"/>
      <c r="D6" s="412"/>
      <c r="E6" s="412"/>
      <c r="F6" s="412"/>
    </row>
    <row r="7" spans="1:7" s="23" customFormat="1" ht="15" customHeight="1" x14ac:dyDescent="0.25">
      <c r="A7" s="24"/>
      <c r="B7" s="411" t="str">
        <f>"Djelatnost: " &amp; RefStr!B18 &amp; " " &amp; RefStr!C18</f>
        <v>Djelatnost: 8790 Ostale djelatnosti socijalne skrbi sa smještajem</v>
      </c>
      <c r="C7" s="412"/>
      <c r="D7" s="412"/>
      <c r="E7" s="412"/>
      <c r="F7" s="412"/>
    </row>
    <row r="8" spans="1:7" s="23" customFormat="1" ht="14.25" customHeight="1" x14ac:dyDescent="0.25">
      <c r="A8" s="25"/>
      <c r="B8" s="25"/>
      <c r="C8" s="25"/>
      <c r="F8" s="286" t="s">
        <v>2232</v>
      </c>
    </row>
    <row r="9" spans="1:7" ht="46"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8585068</v>
      </c>
      <c r="E12" s="147">
        <f>E13+E50+E56+E85+E116+E134+E141+E147</f>
        <v>8323126</v>
      </c>
      <c r="F12" s="148">
        <f>IF(D12&lt;&gt;0,IF(E12/D12&gt;=100,"&gt;&gt;100",E12/D12*100),"-")</f>
        <v>96.94886516915183</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3" x14ac:dyDescent="0.25">
      <c r="A56" s="145">
        <v>63</v>
      </c>
      <c r="B56" s="146" t="s">
        <v>912</v>
      </c>
      <c r="C56" s="345">
        <v>45</v>
      </c>
      <c r="D56" s="147">
        <f>D57+D60+D65+D68+D71+D74+D77+D80</f>
        <v>834922</v>
      </c>
      <c r="E56" s="147">
        <f>E57+E60+E65+E68+E71+E74+E77+E80</f>
        <v>25734</v>
      </c>
      <c r="F56" s="150">
        <f t="shared" si="0"/>
        <v>3.0822040861302016</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0</v>
      </c>
      <c r="F68" s="150" t="str">
        <f t="shared" si="0"/>
        <v>-</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0</v>
      </c>
      <c r="E74" s="147">
        <f>SUM(E75:E76)</f>
        <v>0</v>
      </c>
      <c r="F74" s="150" t="str">
        <f t="shared" si="0"/>
        <v>-</v>
      </c>
    </row>
    <row r="75" spans="1:6" s="8" customFormat="1" x14ac:dyDescent="0.25">
      <c r="A75" s="145" t="s">
        <v>1142</v>
      </c>
      <c r="B75" s="146" t="s">
        <v>3980</v>
      </c>
      <c r="C75" s="345">
        <v>64</v>
      </c>
      <c r="D75" s="149"/>
      <c r="E75" s="149"/>
      <c r="F75" s="148" t="str">
        <f t="shared" si="0"/>
        <v>-</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834922</v>
      </c>
      <c r="E80" s="147">
        <f>SUM(E81:E84)</f>
        <v>25734</v>
      </c>
      <c r="F80" s="150">
        <f t="shared" si="1"/>
        <v>3.0822040861302016</v>
      </c>
    </row>
    <row r="81" spans="1:6" s="8" customFormat="1" x14ac:dyDescent="0.25">
      <c r="A81" s="152">
        <v>6391</v>
      </c>
      <c r="B81" s="153" t="s">
        <v>924</v>
      </c>
      <c r="C81" s="345">
        <v>70</v>
      </c>
      <c r="D81" s="149">
        <v>7707</v>
      </c>
      <c r="E81" s="149">
        <v>25734</v>
      </c>
      <c r="F81" s="148">
        <f t="shared" si="1"/>
        <v>333.90424289606852</v>
      </c>
    </row>
    <row r="82" spans="1:6" s="8" customFormat="1" x14ac:dyDescent="0.25">
      <c r="A82" s="152">
        <v>6392</v>
      </c>
      <c r="B82" s="153" t="s">
        <v>925</v>
      </c>
      <c r="C82" s="345">
        <v>71</v>
      </c>
      <c r="D82" s="149">
        <v>827215</v>
      </c>
      <c r="E82" s="149"/>
      <c r="F82" s="148">
        <f t="shared" si="1"/>
        <v>0</v>
      </c>
    </row>
    <row r="83" spans="1:6" s="8" customFormat="1" ht="23" x14ac:dyDescent="0.25">
      <c r="A83" s="152">
        <v>6393</v>
      </c>
      <c r="B83" s="153" t="s">
        <v>926</v>
      </c>
      <c r="C83" s="345">
        <v>72</v>
      </c>
      <c r="D83" s="149"/>
      <c r="E83" s="149"/>
      <c r="F83" s="148" t="str">
        <f t="shared" si="1"/>
        <v>-</v>
      </c>
    </row>
    <row r="84" spans="1:6" s="8" customFormat="1" ht="23"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0</v>
      </c>
      <c r="E85" s="147">
        <f>E86+E94+E101+E109</f>
        <v>0</v>
      </c>
      <c r="F85" s="150" t="str">
        <f t="shared" si="1"/>
        <v>-</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3"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3"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3"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3"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3" x14ac:dyDescent="0.25">
      <c r="A110" s="145" t="s">
        <v>2165</v>
      </c>
      <c r="B110" s="146" t="s">
        <v>2166</v>
      </c>
      <c r="C110" s="345">
        <v>99</v>
      </c>
      <c r="D110" s="149"/>
      <c r="E110" s="149"/>
      <c r="F110" s="148" t="str">
        <f t="shared" si="1"/>
        <v>-</v>
      </c>
    </row>
    <row r="111" spans="1:6" s="8" customFormat="1" ht="23" x14ac:dyDescent="0.25">
      <c r="A111" s="145" t="s">
        <v>2167</v>
      </c>
      <c r="B111" s="146" t="s">
        <v>86</v>
      </c>
      <c r="C111" s="345">
        <v>100</v>
      </c>
      <c r="D111" s="149"/>
      <c r="E111" s="149"/>
      <c r="F111" s="148" t="str">
        <f t="shared" si="1"/>
        <v>-</v>
      </c>
    </row>
    <row r="112" spans="1:6" s="8" customFormat="1" ht="23" x14ac:dyDescent="0.25">
      <c r="A112" s="145" t="s">
        <v>87</v>
      </c>
      <c r="B112" s="146" t="s">
        <v>1272</v>
      </c>
      <c r="C112" s="345">
        <v>101</v>
      </c>
      <c r="D112" s="149"/>
      <c r="E112" s="149"/>
      <c r="F112" s="148" t="str">
        <f t="shared" si="1"/>
        <v>-</v>
      </c>
    </row>
    <row r="113" spans="1:6" s="8" customFormat="1" ht="23" x14ac:dyDescent="0.25">
      <c r="A113" s="145" t="s">
        <v>1273</v>
      </c>
      <c r="B113" s="146" t="s">
        <v>51</v>
      </c>
      <c r="C113" s="345">
        <v>102</v>
      </c>
      <c r="D113" s="149"/>
      <c r="E113" s="149"/>
      <c r="F113" s="148" t="str">
        <f t="shared" si="1"/>
        <v>-</v>
      </c>
    </row>
    <row r="114" spans="1:6" s="8" customFormat="1" ht="23"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3" x14ac:dyDescent="0.25">
      <c r="A116" s="145">
        <v>65</v>
      </c>
      <c r="B116" s="146" t="s">
        <v>421</v>
      </c>
      <c r="C116" s="345">
        <v>105</v>
      </c>
      <c r="D116" s="147">
        <f>D117+D122+D130</f>
        <v>35159</v>
      </c>
      <c r="E116" s="147">
        <f>E117+E122+E130</f>
        <v>20481</v>
      </c>
      <c r="F116" s="150">
        <f t="shared" si="1"/>
        <v>58.252510025882422</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35159</v>
      </c>
      <c r="E122" s="147">
        <f>SUM(E123:E129)</f>
        <v>20481</v>
      </c>
      <c r="F122" s="150">
        <f t="shared" si="1"/>
        <v>58.252510025882422</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35159</v>
      </c>
      <c r="E127" s="149">
        <v>20481</v>
      </c>
      <c r="F127" s="148">
        <f t="shared" si="1"/>
        <v>58.252510025882422</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63488</v>
      </c>
      <c r="E134" s="147">
        <f>E135+E138</f>
        <v>30901</v>
      </c>
      <c r="F134" s="150">
        <f t="shared" si="1"/>
        <v>48.672190020161288</v>
      </c>
    </row>
    <row r="135" spans="1:6" s="8" customFormat="1" x14ac:dyDescent="0.25">
      <c r="A135" s="145">
        <v>661</v>
      </c>
      <c r="B135" s="146" t="s">
        <v>425</v>
      </c>
      <c r="C135" s="345">
        <v>124</v>
      </c>
      <c r="D135" s="147">
        <f>SUM(D136:D137)</f>
        <v>30863</v>
      </c>
      <c r="E135" s="147">
        <f>SUM(E136:E137)</f>
        <v>22710</v>
      </c>
      <c r="F135" s="150">
        <f t="shared" si="1"/>
        <v>73.583255030295177</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30863</v>
      </c>
      <c r="E137" s="149">
        <v>22710</v>
      </c>
      <c r="F137" s="148">
        <f t="shared" si="1"/>
        <v>73.583255030295177</v>
      </c>
    </row>
    <row r="138" spans="1:6" s="8" customFormat="1" x14ac:dyDescent="0.25">
      <c r="A138" s="145">
        <v>663</v>
      </c>
      <c r="B138" s="151" t="s">
        <v>426</v>
      </c>
      <c r="C138" s="345">
        <v>127</v>
      </c>
      <c r="D138" s="147">
        <f>SUM(D139:D140)</f>
        <v>32625</v>
      </c>
      <c r="E138" s="147">
        <f>SUM(E139:E140)</f>
        <v>8191</v>
      </c>
      <c r="F138" s="150">
        <f t="shared" si="1"/>
        <v>25.106513409961686</v>
      </c>
    </row>
    <row r="139" spans="1:6" s="8" customFormat="1" x14ac:dyDescent="0.25">
      <c r="A139" s="145">
        <v>6631</v>
      </c>
      <c r="B139" s="146" t="s">
        <v>1502</v>
      </c>
      <c r="C139" s="345">
        <v>128</v>
      </c>
      <c r="D139" s="149">
        <v>32625</v>
      </c>
      <c r="E139" s="149">
        <v>8191</v>
      </c>
      <c r="F139" s="148">
        <f t="shared" si="1"/>
        <v>25.106513409961686</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7651499</v>
      </c>
      <c r="E141" s="147">
        <f>E142+E146</f>
        <v>8246010</v>
      </c>
      <c r="F141" s="150">
        <f t="shared" si="1"/>
        <v>107.76986313400812</v>
      </c>
    </row>
    <row r="142" spans="1:6" s="8" customFormat="1" ht="23" x14ac:dyDescent="0.25">
      <c r="A142" s="145">
        <v>671</v>
      </c>
      <c r="B142" s="154" t="s">
        <v>1672</v>
      </c>
      <c r="C142" s="345">
        <v>131</v>
      </c>
      <c r="D142" s="147">
        <f>SUM(D143:D145)</f>
        <v>7651499</v>
      </c>
      <c r="E142" s="147">
        <f>SUM(E143:E145)</f>
        <v>8246010</v>
      </c>
      <c r="F142" s="150">
        <f t="shared" ref="F142:F205" si="2">IF(D142&lt;&gt;0,IF(E142/D142&gt;=100,"&gt;&gt;100",E142/D142*100),"-")</f>
        <v>107.76986313400812</v>
      </c>
    </row>
    <row r="143" spans="1:6" s="8" customFormat="1" x14ac:dyDescent="0.25">
      <c r="A143" s="145">
        <v>6711</v>
      </c>
      <c r="B143" s="146" t="s">
        <v>3582</v>
      </c>
      <c r="C143" s="345">
        <v>132</v>
      </c>
      <c r="D143" s="149">
        <v>7599939</v>
      </c>
      <c r="E143" s="149">
        <v>8238310</v>
      </c>
      <c r="F143" s="148">
        <f t="shared" si="2"/>
        <v>108.3996858395837</v>
      </c>
    </row>
    <row r="144" spans="1:6" s="8" customFormat="1" x14ac:dyDescent="0.25">
      <c r="A144" s="145">
        <v>6712</v>
      </c>
      <c r="B144" s="151" t="s">
        <v>2276</v>
      </c>
      <c r="C144" s="345">
        <v>133</v>
      </c>
      <c r="D144" s="149">
        <v>51560</v>
      </c>
      <c r="E144" s="149">
        <v>7700</v>
      </c>
      <c r="F144" s="148">
        <f t="shared" si="2"/>
        <v>14.934057408844065</v>
      </c>
    </row>
    <row r="145" spans="1:6" s="8" customFormat="1" ht="23"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7722555</v>
      </c>
      <c r="E159" s="147">
        <f>E160+E171+E204+E223+E232+E257+E268</f>
        <v>8295440</v>
      </c>
      <c r="F159" s="150">
        <f t="shared" si="2"/>
        <v>107.41833499405314</v>
      </c>
    </row>
    <row r="160" spans="1:6" s="8" customFormat="1" x14ac:dyDescent="0.25">
      <c r="A160" s="145">
        <v>31</v>
      </c>
      <c r="B160" s="146" t="s">
        <v>431</v>
      </c>
      <c r="C160" s="345">
        <v>149</v>
      </c>
      <c r="D160" s="147">
        <f>D161+D166+D167</f>
        <v>5499257</v>
      </c>
      <c r="E160" s="147">
        <f>E161+E166+E167</f>
        <v>6086788</v>
      </c>
      <c r="F160" s="150">
        <f t="shared" si="2"/>
        <v>110.68382510582792</v>
      </c>
    </row>
    <row r="161" spans="1:6" s="8" customFormat="1" x14ac:dyDescent="0.25">
      <c r="A161" s="145">
        <v>311</v>
      </c>
      <c r="B161" s="146" t="s">
        <v>432</v>
      </c>
      <c r="C161" s="345">
        <v>150</v>
      </c>
      <c r="D161" s="147">
        <f>SUM(D162:D165)</f>
        <v>4537176</v>
      </c>
      <c r="E161" s="147">
        <f>SUM(E162:E165)</f>
        <v>5013908</v>
      </c>
      <c r="F161" s="150">
        <f t="shared" si="2"/>
        <v>110.50724062720951</v>
      </c>
    </row>
    <row r="162" spans="1:6" s="8" customFormat="1" x14ac:dyDescent="0.25">
      <c r="A162" s="145">
        <v>3111</v>
      </c>
      <c r="B162" s="146" t="s">
        <v>385</v>
      </c>
      <c r="C162" s="345">
        <v>151</v>
      </c>
      <c r="D162" s="149">
        <v>3528993</v>
      </c>
      <c r="E162" s="149">
        <v>3904800</v>
      </c>
      <c r="F162" s="148">
        <f t="shared" si="2"/>
        <v>110.64912851909878</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v>1008183</v>
      </c>
      <c r="E165" s="149">
        <v>1109108</v>
      </c>
      <c r="F165" s="148">
        <f t="shared" si="2"/>
        <v>110.01058339606995</v>
      </c>
    </row>
    <row r="166" spans="1:6" s="8" customFormat="1" x14ac:dyDescent="0.25">
      <c r="A166" s="145">
        <v>312</v>
      </c>
      <c r="B166" s="146" t="s">
        <v>1597</v>
      </c>
      <c r="C166" s="345">
        <v>155</v>
      </c>
      <c r="D166" s="149">
        <v>181686</v>
      </c>
      <c r="E166" s="149">
        <v>210488</v>
      </c>
      <c r="F166" s="148">
        <f t="shared" si="2"/>
        <v>115.85262485827197</v>
      </c>
    </row>
    <row r="167" spans="1:6" s="8" customFormat="1" x14ac:dyDescent="0.25">
      <c r="A167" s="145">
        <v>313</v>
      </c>
      <c r="B167" s="146" t="s">
        <v>2853</v>
      </c>
      <c r="C167" s="345">
        <v>156</v>
      </c>
      <c r="D167" s="147">
        <f>SUM(D168:D170)</f>
        <v>780395</v>
      </c>
      <c r="E167" s="147">
        <f>SUM(E168:E170)</f>
        <v>862392</v>
      </c>
      <c r="F167" s="150">
        <f t="shared" si="2"/>
        <v>110.50711498664138</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703263</v>
      </c>
      <c r="E169" s="149">
        <v>777156</v>
      </c>
      <c r="F169" s="148">
        <f t="shared" si="2"/>
        <v>110.50716446052189</v>
      </c>
    </row>
    <row r="170" spans="1:6" s="8" customFormat="1" x14ac:dyDescent="0.25">
      <c r="A170" s="145">
        <v>3133</v>
      </c>
      <c r="B170" s="146" t="s">
        <v>264</v>
      </c>
      <c r="C170" s="345">
        <v>159</v>
      </c>
      <c r="D170" s="149">
        <v>77132</v>
      </c>
      <c r="E170" s="149">
        <v>85236</v>
      </c>
      <c r="F170" s="148">
        <f t="shared" si="2"/>
        <v>110.50666390084531</v>
      </c>
    </row>
    <row r="171" spans="1:6" s="8" customFormat="1" x14ac:dyDescent="0.25">
      <c r="A171" s="145">
        <v>32</v>
      </c>
      <c r="B171" s="146" t="s">
        <v>433</v>
      </c>
      <c r="C171" s="345">
        <v>160</v>
      </c>
      <c r="D171" s="147">
        <f>D172+D177+D185+D195+D196</f>
        <v>2083433</v>
      </c>
      <c r="E171" s="147">
        <f>E172+E177+E185+E195+E196</f>
        <v>2075821</v>
      </c>
      <c r="F171" s="150">
        <f t="shared" si="2"/>
        <v>99.634641478751647</v>
      </c>
    </row>
    <row r="172" spans="1:6" s="8" customFormat="1" x14ac:dyDescent="0.25">
      <c r="A172" s="145">
        <v>321</v>
      </c>
      <c r="B172" s="146" t="s">
        <v>3359</v>
      </c>
      <c r="C172" s="345">
        <v>161</v>
      </c>
      <c r="D172" s="147">
        <f>SUM(D173:D176)</f>
        <v>186759</v>
      </c>
      <c r="E172" s="147">
        <f>SUM(E173:E176)</f>
        <v>229424</v>
      </c>
      <c r="F172" s="150">
        <f t="shared" si="2"/>
        <v>122.84494990870587</v>
      </c>
    </row>
    <row r="173" spans="1:6" s="8" customFormat="1" x14ac:dyDescent="0.25">
      <c r="A173" s="145">
        <v>3211</v>
      </c>
      <c r="B173" s="146" t="s">
        <v>3243</v>
      </c>
      <c r="C173" s="345">
        <v>162</v>
      </c>
      <c r="D173" s="149">
        <v>44257</v>
      </c>
      <c r="E173" s="149">
        <v>41505</v>
      </c>
      <c r="F173" s="148">
        <f t="shared" si="2"/>
        <v>93.781774634521099</v>
      </c>
    </row>
    <row r="174" spans="1:6" s="8" customFormat="1" x14ac:dyDescent="0.25">
      <c r="A174" s="145">
        <v>3212</v>
      </c>
      <c r="B174" s="146" t="s">
        <v>108</v>
      </c>
      <c r="C174" s="345">
        <v>163</v>
      </c>
      <c r="D174" s="149">
        <v>133302</v>
      </c>
      <c r="E174" s="149">
        <v>179156</v>
      </c>
      <c r="F174" s="148">
        <f t="shared" si="2"/>
        <v>134.39858366716177</v>
      </c>
    </row>
    <row r="175" spans="1:6" s="8" customFormat="1" x14ac:dyDescent="0.25">
      <c r="A175" s="145">
        <v>3213</v>
      </c>
      <c r="B175" s="146" t="s">
        <v>2999</v>
      </c>
      <c r="C175" s="345">
        <v>164</v>
      </c>
      <c r="D175" s="149">
        <v>9200</v>
      </c>
      <c r="E175" s="149">
        <v>8763</v>
      </c>
      <c r="F175" s="148">
        <f t="shared" si="2"/>
        <v>95.25</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1499791</v>
      </c>
      <c r="E177" s="147">
        <f>SUM(E178:E184)</f>
        <v>1490647</v>
      </c>
      <c r="F177" s="150">
        <f t="shared" si="2"/>
        <v>99.390315050563714</v>
      </c>
    </row>
    <row r="178" spans="1:6" s="8" customFormat="1" x14ac:dyDescent="0.25">
      <c r="A178" s="145">
        <v>3221</v>
      </c>
      <c r="B178" s="146" t="s">
        <v>3000</v>
      </c>
      <c r="C178" s="345">
        <v>167</v>
      </c>
      <c r="D178" s="149">
        <v>87144</v>
      </c>
      <c r="E178" s="149">
        <v>111235</v>
      </c>
      <c r="F178" s="148">
        <f t="shared" si="2"/>
        <v>127.64504727806849</v>
      </c>
    </row>
    <row r="179" spans="1:6" s="8" customFormat="1" x14ac:dyDescent="0.25">
      <c r="A179" s="145">
        <v>3222</v>
      </c>
      <c r="B179" s="146" t="s">
        <v>3001</v>
      </c>
      <c r="C179" s="345">
        <v>168</v>
      </c>
      <c r="D179" s="149">
        <v>835899</v>
      </c>
      <c r="E179" s="149">
        <v>801933</v>
      </c>
      <c r="F179" s="148">
        <f t="shared" si="2"/>
        <v>95.936590425398279</v>
      </c>
    </row>
    <row r="180" spans="1:6" s="8" customFormat="1" x14ac:dyDescent="0.25">
      <c r="A180" s="145">
        <v>3223</v>
      </c>
      <c r="B180" s="146" t="s">
        <v>3002</v>
      </c>
      <c r="C180" s="345">
        <v>169</v>
      </c>
      <c r="D180" s="149">
        <v>388898</v>
      </c>
      <c r="E180" s="149">
        <v>378680</v>
      </c>
      <c r="F180" s="148">
        <f t="shared" si="2"/>
        <v>97.372575842508837</v>
      </c>
    </row>
    <row r="181" spans="1:6" s="8" customFormat="1" x14ac:dyDescent="0.25">
      <c r="A181" s="145">
        <v>3224</v>
      </c>
      <c r="B181" s="146" t="s">
        <v>2236</v>
      </c>
      <c r="C181" s="345">
        <v>170</v>
      </c>
      <c r="D181" s="149">
        <v>81746</v>
      </c>
      <c r="E181" s="149">
        <v>100097</v>
      </c>
      <c r="F181" s="148">
        <f t="shared" si="2"/>
        <v>122.44880483448732</v>
      </c>
    </row>
    <row r="182" spans="1:6" s="8" customFormat="1" x14ac:dyDescent="0.25">
      <c r="A182" s="145">
        <v>3225</v>
      </c>
      <c r="B182" s="146" t="s">
        <v>504</v>
      </c>
      <c r="C182" s="345">
        <v>171</v>
      </c>
      <c r="D182" s="149">
        <v>64167</v>
      </c>
      <c r="E182" s="149">
        <v>58631</v>
      </c>
      <c r="F182" s="148">
        <f t="shared" si="2"/>
        <v>91.372512350585183</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41937</v>
      </c>
      <c r="E184" s="149">
        <v>40071</v>
      </c>
      <c r="F184" s="148">
        <f t="shared" si="2"/>
        <v>95.550468559982832</v>
      </c>
    </row>
    <row r="185" spans="1:6" s="8" customFormat="1" x14ac:dyDescent="0.25">
      <c r="A185" s="145">
        <v>323</v>
      </c>
      <c r="B185" s="146" t="s">
        <v>2312</v>
      </c>
      <c r="C185" s="345">
        <v>174</v>
      </c>
      <c r="D185" s="147">
        <f>SUM(D186:D194)</f>
        <v>362298</v>
      </c>
      <c r="E185" s="147">
        <f>SUM(E186:E194)</f>
        <v>311029</v>
      </c>
      <c r="F185" s="150">
        <f t="shared" si="2"/>
        <v>85.84894203114564</v>
      </c>
    </row>
    <row r="186" spans="1:6" s="8" customFormat="1" x14ac:dyDescent="0.25">
      <c r="A186" s="145">
        <v>3231</v>
      </c>
      <c r="B186" s="146" t="s">
        <v>855</v>
      </c>
      <c r="C186" s="345">
        <v>175</v>
      </c>
      <c r="D186" s="149">
        <v>43224</v>
      </c>
      <c r="E186" s="149">
        <v>41983</v>
      </c>
      <c r="F186" s="148">
        <f t="shared" si="2"/>
        <v>97.128909864889877</v>
      </c>
    </row>
    <row r="187" spans="1:6" s="8" customFormat="1" x14ac:dyDescent="0.25">
      <c r="A187" s="145">
        <v>3232</v>
      </c>
      <c r="B187" s="146" t="s">
        <v>3870</v>
      </c>
      <c r="C187" s="345">
        <v>176</v>
      </c>
      <c r="D187" s="149">
        <v>145813</v>
      </c>
      <c r="E187" s="149">
        <v>107602</v>
      </c>
      <c r="F187" s="148">
        <f t="shared" si="2"/>
        <v>73.794517635601764</v>
      </c>
    </row>
    <row r="188" spans="1:6" s="8" customFormat="1" x14ac:dyDescent="0.25">
      <c r="A188" s="145">
        <v>3233</v>
      </c>
      <c r="B188" s="146" t="s">
        <v>3871</v>
      </c>
      <c r="C188" s="345">
        <v>177</v>
      </c>
      <c r="D188" s="149">
        <v>800</v>
      </c>
      <c r="E188" s="149">
        <v>880</v>
      </c>
      <c r="F188" s="148">
        <f t="shared" si="2"/>
        <v>110.00000000000001</v>
      </c>
    </row>
    <row r="189" spans="1:6" s="8" customFormat="1" x14ac:dyDescent="0.25">
      <c r="A189" s="145">
        <v>3234</v>
      </c>
      <c r="B189" s="146" t="s">
        <v>3872</v>
      </c>
      <c r="C189" s="345">
        <v>178</v>
      </c>
      <c r="D189" s="149">
        <v>104942</v>
      </c>
      <c r="E189" s="149">
        <v>104588</v>
      </c>
      <c r="F189" s="148">
        <f t="shared" si="2"/>
        <v>99.662670808637159</v>
      </c>
    </row>
    <row r="190" spans="1:6" s="8" customFormat="1" x14ac:dyDescent="0.25">
      <c r="A190" s="145">
        <v>3235</v>
      </c>
      <c r="B190" s="146" t="s">
        <v>3873</v>
      </c>
      <c r="C190" s="345">
        <v>179</v>
      </c>
      <c r="D190" s="149"/>
      <c r="E190" s="149"/>
      <c r="F190" s="148" t="str">
        <f t="shared" si="2"/>
        <v>-</v>
      </c>
    </row>
    <row r="191" spans="1:6" s="8" customFormat="1" x14ac:dyDescent="0.25">
      <c r="A191" s="145">
        <v>3236</v>
      </c>
      <c r="B191" s="146" t="s">
        <v>3874</v>
      </c>
      <c r="C191" s="345">
        <v>180</v>
      </c>
      <c r="D191" s="149">
        <v>2944</v>
      </c>
      <c r="E191" s="149">
        <v>23086</v>
      </c>
      <c r="F191" s="148">
        <f t="shared" si="2"/>
        <v>784.17119565217388</v>
      </c>
    </row>
    <row r="192" spans="1:6" s="8" customFormat="1" x14ac:dyDescent="0.25">
      <c r="A192" s="145">
        <v>3237</v>
      </c>
      <c r="B192" s="146" t="s">
        <v>3875</v>
      </c>
      <c r="C192" s="345">
        <v>181</v>
      </c>
      <c r="D192" s="149"/>
      <c r="E192" s="149"/>
      <c r="F192" s="148" t="str">
        <f t="shared" si="2"/>
        <v>-</v>
      </c>
    </row>
    <row r="193" spans="1:6" s="8" customFormat="1" x14ac:dyDescent="0.25">
      <c r="A193" s="145">
        <v>3238</v>
      </c>
      <c r="B193" s="146" t="s">
        <v>702</v>
      </c>
      <c r="C193" s="345">
        <v>182</v>
      </c>
      <c r="D193" s="149">
        <v>13750</v>
      </c>
      <c r="E193" s="149">
        <v>4234</v>
      </c>
      <c r="F193" s="148">
        <f t="shared" si="2"/>
        <v>30.792727272727273</v>
      </c>
    </row>
    <row r="194" spans="1:6" s="8" customFormat="1" x14ac:dyDescent="0.25">
      <c r="A194" s="145">
        <v>3239</v>
      </c>
      <c r="B194" s="146" t="s">
        <v>703</v>
      </c>
      <c r="C194" s="345">
        <v>183</v>
      </c>
      <c r="D194" s="149">
        <v>50825</v>
      </c>
      <c r="E194" s="149">
        <v>28656</v>
      </c>
      <c r="F194" s="148">
        <f t="shared" si="2"/>
        <v>56.381701918347268</v>
      </c>
    </row>
    <row r="195" spans="1:6" s="8" customFormat="1" x14ac:dyDescent="0.25">
      <c r="A195" s="145">
        <v>324</v>
      </c>
      <c r="B195" s="146" t="s">
        <v>3584</v>
      </c>
      <c r="C195" s="345">
        <v>184</v>
      </c>
      <c r="D195" s="149">
        <v>17631</v>
      </c>
      <c r="E195" s="149">
        <v>28768</v>
      </c>
      <c r="F195" s="148">
        <f t="shared" si="2"/>
        <v>163.16714877204925</v>
      </c>
    </row>
    <row r="196" spans="1:6" s="8" customFormat="1" x14ac:dyDescent="0.25">
      <c r="A196" s="145">
        <v>329</v>
      </c>
      <c r="B196" s="146" t="s">
        <v>434</v>
      </c>
      <c r="C196" s="345">
        <v>185</v>
      </c>
      <c r="D196" s="147">
        <f>SUM(D197:D203)</f>
        <v>16954</v>
      </c>
      <c r="E196" s="147">
        <f>SUM(E197:E203)</f>
        <v>15953</v>
      </c>
      <c r="F196" s="150">
        <f t="shared" si="2"/>
        <v>94.095788604459131</v>
      </c>
    </row>
    <row r="197" spans="1:6" s="8" customFormat="1" x14ac:dyDescent="0.25">
      <c r="A197" s="145">
        <v>3291</v>
      </c>
      <c r="B197" s="151" t="s">
        <v>1965</v>
      </c>
      <c r="C197" s="345">
        <v>186</v>
      </c>
      <c r="D197" s="149">
        <v>2212</v>
      </c>
      <c r="E197" s="149">
        <v>2049</v>
      </c>
      <c r="F197" s="148">
        <f t="shared" si="2"/>
        <v>92.631103074141052</v>
      </c>
    </row>
    <row r="198" spans="1:6" s="8" customFormat="1" x14ac:dyDescent="0.25">
      <c r="A198" s="145">
        <v>3292</v>
      </c>
      <c r="B198" s="146" t="s">
        <v>1966</v>
      </c>
      <c r="C198" s="345">
        <v>187</v>
      </c>
      <c r="D198" s="149">
        <v>2278</v>
      </c>
      <c r="E198" s="149">
        <v>1322</v>
      </c>
      <c r="F198" s="148">
        <f t="shared" si="2"/>
        <v>58.033362598770857</v>
      </c>
    </row>
    <row r="199" spans="1:6" s="8" customFormat="1" x14ac:dyDescent="0.25">
      <c r="A199" s="145">
        <v>3293</v>
      </c>
      <c r="B199" s="146" t="s">
        <v>1967</v>
      </c>
      <c r="C199" s="345">
        <v>188</v>
      </c>
      <c r="D199" s="149"/>
      <c r="E199" s="149"/>
      <c r="F199" s="148" t="str">
        <f t="shared" si="2"/>
        <v>-</v>
      </c>
    </row>
    <row r="200" spans="1:6" s="8" customFormat="1" x14ac:dyDescent="0.25">
      <c r="A200" s="145">
        <v>3294</v>
      </c>
      <c r="B200" s="146" t="s">
        <v>2313</v>
      </c>
      <c r="C200" s="345">
        <v>189</v>
      </c>
      <c r="D200" s="149"/>
      <c r="E200" s="149"/>
      <c r="F200" s="148" t="str">
        <f t="shared" si="2"/>
        <v>-</v>
      </c>
    </row>
    <row r="201" spans="1:6" s="8" customFormat="1" x14ac:dyDescent="0.25">
      <c r="A201" s="145">
        <v>3295</v>
      </c>
      <c r="B201" s="146" t="s">
        <v>3585</v>
      </c>
      <c r="C201" s="345">
        <v>190</v>
      </c>
      <c r="D201" s="149">
        <v>10764</v>
      </c>
      <c r="E201" s="149">
        <v>9287</v>
      </c>
      <c r="F201" s="148">
        <f t="shared" si="2"/>
        <v>86.278335191378673</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1700</v>
      </c>
      <c r="E203" s="149">
        <v>3295</v>
      </c>
      <c r="F203" s="148">
        <f t="shared" si="2"/>
        <v>193.8235294117647</v>
      </c>
    </row>
    <row r="204" spans="1:6" s="8" customFormat="1" x14ac:dyDescent="0.25">
      <c r="A204" s="145">
        <v>34</v>
      </c>
      <c r="B204" s="151" t="s">
        <v>435</v>
      </c>
      <c r="C204" s="345">
        <v>193</v>
      </c>
      <c r="D204" s="147">
        <f>D205+D210+D218</f>
        <v>5000</v>
      </c>
      <c r="E204" s="147">
        <f>E205+E210+E218</f>
        <v>4879</v>
      </c>
      <c r="F204" s="150">
        <f t="shared" si="2"/>
        <v>97.58</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3" x14ac:dyDescent="0.25">
      <c r="A211" s="145">
        <v>3421</v>
      </c>
      <c r="B211" s="146" t="s">
        <v>3485</v>
      </c>
      <c r="C211" s="345">
        <v>200</v>
      </c>
      <c r="D211" s="149"/>
      <c r="E211" s="149"/>
      <c r="F211" s="148" t="str">
        <f t="shared" si="3"/>
        <v>-</v>
      </c>
    </row>
    <row r="212" spans="1:6" s="8" customFormat="1" ht="23" x14ac:dyDescent="0.25">
      <c r="A212" s="145">
        <v>3422</v>
      </c>
      <c r="B212" s="154" t="s">
        <v>2180</v>
      </c>
      <c r="C212" s="345">
        <v>201</v>
      </c>
      <c r="D212" s="149"/>
      <c r="E212" s="149"/>
      <c r="F212" s="148" t="str">
        <f t="shared" si="3"/>
        <v>-</v>
      </c>
    </row>
    <row r="213" spans="1:6" s="8" customFormat="1" ht="23"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5000</v>
      </c>
      <c r="E218" s="147">
        <f>SUM(E219:E222)</f>
        <v>4879</v>
      </c>
      <c r="F218" s="150">
        <f t="shared" si="3"/>
        <v>97.58</v>
      </c>
    </row>
    <row r="219" spans="1:6" s="8" customFormat="1" x14ac:dyDescent="0.25">
      <c r="A219" s="145">
        <v>3431</v>
      </c>
      <c r="B219" s="151" t="s">
        <v>3587</v>
      </c>
      <c r="C219" s="345">
        <v>208</v>
      </c>
      <c r="D219" s="149">
        <v>5000</v>
      </c>
      <c r="E219" s="149">
        <v>4879</v>
      </c>
      <c r="F219" s="148">
        <f t="shared" si="3"/>
        <v>97.58</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3"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700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3"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3"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700</v>
      </c>
      <c r="F252" s="150"/>
    </row>
    <row r="253" spans="1:6" s="8" customFormat="1" x14ac:dyDescent="0.25">
      <c r="A253" s="152" t="s">
        <v>469</v>
      </c>
      <c r="B253" s="153" t="s">
        <v>924</v>
      </c>
      <c r="C253" s="345">
        <v>242</v>
      </c>
      <c r="D253" s="149"/>
      <c r="E253" s="149">
        <v>700</v>
      </c>
      <c r="F253" s="148"/>
    </row>
    <row r="254" spans="1:6" s="8" customFormat="1" x14ac:dyDescent="0.25">
      <c r="A254" s="152" t="s">
        <v>470</v>
      </c>
      <c r="B254" s="153" t="s">
        <v>925</v>
      </c>
      <c r="C254" s="345">
        <v>243</v>
      </c>
      <c r="D254" s="149"/>
      <c r="E254" s="149"/>
      <c r="F254" s="148"/>
    </row>
    <row r="255" spans="1:6" s="8" customFormat="1" ht="23" x14ac:dyDescent="0.25">
      <c r="A255" s="152" t="s">
        <v>471</v>
      </c>
      <c r="B255" s="153" t="s">
        <v>926</v>
      </c>
      <c r="C255" s="345">
        <v>244</v>
      </c>
      <c r="D255" s="149"/>
      <c r="E255" s="149"/>
      <c r="F255" s="148"/>
    </row>
    <row r="256" spans="1:6" s="8" customFormat="1" ht="23" x14ac:dyDescent="0.25">
      <c r="A256" s="152" t="s">
        <v>472</v>
      </c>
      <c r="B256" s="153" t="s">
        <v>927</v>
      </c>
      <c r="C256" s="345">
        <v>245</v>
      </c>
      <c r="D256" s="149"/>
      <c r="E256" s="149"/>
      <c r="F256" s="148"/>
    </row>
    <row r="257" spans="1:6" s="8" customFormat="1" x14ac:dyDescent="0.25">
      <c r="A257" s="145">
        <v>37</v>
      </c>
      <c r="B257" s="155" t="s">
        <v>1736</v>
      </c>
      <c r="C257" s="345">
        <v>246</v>
      </c>
      <c r="D257" s="147">
        <f>D258+D264</f>
        <v>134865</v>
      </c>
      <c r="E257" s="147">
        <f>E258+E264</f>
        <v>127252</v>
      </c>
      <c r="F257" s="150">
        <f t="shared" si="3"/>
        <v>94.35509583657732</v>
      </c>
    </row>
    <row r="258" spans="1:6" s="8" customFormat="1" x14ac:dyDescent="0.25">
      <c r="A258" s="145">
        <v>371</v>
      </c>
      <c r="B258" s="146" t="s">
        <v>473</v>
      </c>
      <c r="C258" s="345">
        <v>247</v>
      </c>
      <c r="D258" s="147">
        <f>SUM(D259:D263)</f>
        <v>0</v>
      </c>
      <c r="E258" s="147">
        <f>SUM(E259:E263)</f>
        <v>0</v>
      </c>
      <c r="F258" s="150" t="str">
        <f t="shared" si="3"/>
        <v>-</v>
      </c>
    </row>
    <row r="259" spans="1:6" s="8" customFormat="1" ht="23" x14ac:dyDescent="0.25">
      <c r="A259" s="145">
        <v>3711</v>
      </c>
      <c r="B259" s="146" t="s">
        <v>3476</v>
      </c>
      <c r="C259" s="345">
        <v>248</v>
      </c>
      <c r="D259" s="149"/>
      <c r="E259" s="149"/>
      <c r="F259" s="148" t="str">
        <f t="shared" si="3"/>
        <v>-</v>
      </c>
    </row>
    <row r="260" spans="1:6" s="8" customFormat="1" ht="23"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134865</v>
      </c>
      <c r="E264" s="147">
        <f>SUM(E265:E267)</f>
        <v>127252</v>
      </c>
      <c r="F264" s="150">
        <f t="shared" si="3"/>
        <v>94.35509583657732</v>
      </c>
    </row>
    <row r="265" spans="1:6" s="8" customFormat="1" x14ac:dyDescent="0.25">
      <c r="A265" s="145">
        <v>3721</v>
      </c>
      <c r="B265" s="146" t="s">
        <v>1066</v>
      </c>
      <c r="C265" s="345">
        <v>254</v>
      </c>
      <c r="D265" s="149">
        <v>54500</v>
      </c>
      <c r="E265" s="149">
        <v>43490</v>
      </c>
      <c r="F265" s="148">
        <f t="shared" si="3"/>
        <v>79.798165137614674</v>
      </c>
    </row>
    <row r="266" spans="1:6" s="8" customFormat="1" x14ac:dyDescent="0.25">
      <c r="A266" s="145">
        <v>3722</v>
      </c>
      <c r="B266" s="146" t="s">
        <v>1065</v>
      </c>
      <c r="C266" s="345">
        <v>255</v>
      </c>
      <c r="D266" s="149">
        <v>80365</v>
      </c>
      <c r="E266" s="149">
        <v>83762</v>
      </c>
      <c r="F266" s="148">
        <f t="shared" si="3"/>
        <v>104.2269644745847</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3" x14ac:dyDescent="0.25">
      <c r="A284" s="145">
        <v>3861</v>
      </c>
      <c r="B284" s="146" t="s">
        <v>2709</v>
      </c>
      <c r="C284" s="345">
        <v>273</v>
      </c>
      <c r="D284" s="149"/>
      <c r="E284" s="149"/>
      <c r="F284" s="148" t="str">
        <f t="shared" si="4"/>
        <v>-</v>
      </c>
    </row>
    <row r="285" spans="1:6" s="8" customFormat="1" ht="23"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7722555</v>
      </c>
      <c r="E292" s="147">
        <f>E159-E290+E291</f>
        <v>8295440</v>
      </c>
      <c r="F292" s="150">
        <f t="shared" si="4"/>
        <v>107.41833499405314</v>
      </c>
    </row>
    <row r="293" spans="1:6" s="8" customFormat="1" x14ac:dyDescent="0.25">
      <c r="A293" s="145" t="s">
        <v>1215</v>
      </c>
      <c r="B293" s="146" t="s">
        <v>3441</v>
      </c>
      <c r="C293" s="345">
        <v>282</v>
      </c>
      <c r="D293" s="147">
        <f>IF(D12&gt;=D292,D12-D292,0)</f>
        <v>862513</v>
      </c>
      <c r="E293" s="147">
        <f>IF(E12&gt;=E292,E12-E292,0)</f>
        <v>27686</v>
      </c>
      <c r="F293" s="150">
        <f t="shared" si="4"/>
        <v>3.2099226330501685</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38535</v>
      </c>
      <c r="E295" s="149">
        <v>59891</v>
      </c>
      <c r="F295" s="148">
        <f t="shared" si="4"/>
        <v>155.41974828078372</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839465</v>
      </c>
      <c r="E353" s="147">
        <f>E354+E366+E399+E403+E405</f>
        <v>7700</v>
      </c>
      <c r="F353" s="150">
        <f t="shared" si="5"/>
        <v>0.91725086811242884</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222866</v>
      </c>
      <c r="E366" s="147">
        <f>E367+E372+E381+E386+E391+E394</f>
        <v>7700</v>
      </c>
      <c r="F366" s="150">
        <f t="shared" si="6"/>
        <v>3.4549908913876499</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222866</v>
      </c>
      <c r="E372" s="147">
        <f>SUM(E373:E380)</f>
        <v>7700</v>
      </c>
      <c r="F372" s="150">
        <f t="shared" si="6"/>
        <v>3.4549908913876499</v>
      </c>
    </row>
    <row r="373" spans="1:6" s="8" customFormat="1" x14ac:dyDescent="0.25">
      <c r="A373" s="145">
        <v>4221</v>
      </c>
      <c r="B373" s="146" t="s">
        <v>3941</v>
      </c>
      <c r="C373" s="345">
        <v>361</v>
      </c>
      <c r="D373" s="149"/>
      <c r="E373" s="149"/>
      <c r="F373" s="148" t="str">
        <f t="shared" si="6"/>
        <v>-</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222866</v>
      </c>
      <c r="E379" s="149">
        <v>7700</v>
      </c>
      <c r="F379" s="148">
        <f t="shared" si="6"/>
        <v>3.4549908913876499</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0</v>
      </c>
      <c r="E386" s="147">
        <f>SUM(E387:E390)</f>
        <v>0</v>
      </c>
      <c r="F386" s="150" t="str">
        <f t="shared" si="6"/>
        <v>-</v>
      </c>
    </row>
    <row r="387" spans="1:6" s="8" customFormat="1" x14ac:dyDescent="0.25">
      <c r="A387" s="145">
        <v>4241</v>
      </c>
      <c r="B387" s="146" t="s">
        <v>2886</v>
      </c>
      <c r="C387" s="345">
        <v>375</v>
      </c>
      <c r="D387" s="149"/>
      <c r="E387" s="149"/>
      <c r="F387" s="148" t="str">
        <f t="shared" si="6"/>
        <v>-</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616599</v>
      </c>
      <c r="E405" s="147">
        <f>SUM(E406:E409)</f>
        <v>0</v>
      </c>
      <c r="F405" s="150">
        <f t="shared" si="6"/>
        <v>0</v>
      </c>
    </row>
    <row r="406" spans="1:6" s="8" customFormat="1" x14ac:dyDescent="0.25">
      <c r="A406" s="145">
        <v>451</v>
      </c>
      <c r="B406" s="146" t="s">
        <v>2199</v>
      </c>
      <c r="C406" s="345">
        <v>394</v>
      </c>
      <c r="D406" s="149">
        <v>616599</v>
      </c>
      <c r="E406" s="149"/>
      <c r="F406" s="148">
        <f t="shared" si="6"/>
        <v>0</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839465</v>
      </c>
      <c r="E411" s="147">
        <f>IF(E353&gt;=E301, E353-E301, 0)</f>
        <v>7700</v>
      </c>
      <c r="F411" s="150">
        <f t="shared" si="6"/>
        <v>0.91725086811242884</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8585068</v>
      </c>
      <c r="E415" s="147">
        <f>E12+E301</f>
        <v>8323126</v>
      </c>
      <c r="F415" s="150">
        <f t="shared" si="6"/>
        <v>96.94886516915183</v>
      </c>
    </row>
    <row r="416" spans="1:6" s="8" customFormat="1" x14ac:dyDescent="0.25">
      <c r="A416" s="145" t="s">
        <v>1215</v>
      </c>
      <c r="B416" s="146" t="s">
        <v>1993</v>
      </c>
      <c r="C416" s="345">
        <v>404</v>
      </c>
      <c r="D416" s="147">
        <f>D292+D353</f>
        <v>8562020</v>
      </c>
      <c r="E416" s="147">
        <f>E292+E353</f>
        <v>8303140</v>
      </c>
      <c r="F416" s="150">
        <f t="shared" si="6"/>
        <v>96.976414444254971</v>
      </c>
    </row>
    <row r="417" spans="1:6" s="8" customFormat="1" x14ac:dyDescent="0.25">
      <c r="A417" s="145" t="s">
        <v>1215</v>
      </c>
      <c r="B417" s="146" t="s">
        <v>1994</v>
      </c>
      <c r="C417" s="345">
        <v>405</v>
      </c>
      <c r="D417" s="147">
        <f>IF(D415&gt;=D416,D415-D416,0)</f>
        <v>23048</v>
      </c>
      <c r="E417" s="147">
        <f>IF(E415&gt;=E416,E415-E416,0)</f>
        <v>19986</v>
      </c>
      <c r="F417" s="150">
        <f t="shared" si="6"/>
        <v>86.714682401943762</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38535</v>
      </c>
      <c r="E419" s="147">
        <f>IF(E295-E296+E412-E413&gt;=0,E295-E296+E412-E413,0)</f>
        <v>59891</v>
      </c>
      <c r="F419" s="150">
        <f t="shared" si="6"/>
        <v>155.41974828078372</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3" x14ac:dyDescent="0.25">
      <c r="A424" s="145">
        <v>81</v>
      </c>
      <c r="B424" s="154" t="s">
        <v>2001</v>
      </c>
      <c r="C424" s="345">
        <v>411</v>
      </c>
      <c r="D424" s="147">
        <f>D425+D430+D433+D437+D438+D445+D450+D458</f>
        <v>0</v>
      </c>
      <c r="E424" s="147">
        <f>E425+E430+E433+E437+E438+E445+E450+E458</f>
        <v>0</v>
      </c>
      <c r="F424" s="150" t="str">
        <f t="shared" si="7"/>
        <v>-</v>
      </c>
    </row>
    <row r="425" spans="1:6" s="8" customFormat="1" ht="23"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3"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3"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3"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3"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3"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3"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3"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3"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3"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3"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3"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3"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3"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3"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3"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3"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3"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3"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3"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3"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3"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3"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8585068</v>
      </c>
      <c r="E642" s="147">
        <f>E415+E423</f>
        <v>8323126</v>
      </c>
      <c r="F642" s="148">
        <f t="shared" si="10"/>
        <v>96.94886516915183</v>
      </c>
    </row>
    <row r="643" spans="1:6" s="8" customFormat="1" x14ac:dyDescent="0.25">
      <c r="A643" s="145" t="s">
        <v>1215</v>
      </c>
      <c r="B643" s="146" t="s">
        <v>1246</v>
      </c>
      <c r="C643" s="345">
        <v>630</v>
      </c>
      <c r="D643" s="147">
        <f>D416+D531</f>
        <v>8562020</v>
      </c>
      <c r="E643" s="147">
        <f>E416+E531</f>
        <v>8303140</v>
      </c>
      <c r="F643" s="148">
        <f t="shared" si="10"/>
        <v>96.976414444254971</v>
      </c>
    </row>
    <row r="644" spans="1:6" s="8" customFormat="1" x14ac:dyDescent="0.25">
      <c r="A644" s="145" t="s">
        <v>1215</v>
      </c>
      <c r="B644" s="146" t="s">
        <v>1247</v>
      </c>
      <c r="C644" s="345">
        <v>631</v>
      </c>
      <c r="D644" s="147">
        <f>IF(D642&gt;=D643,D642-D643,0)</f>
        <v>23048</v>
      </c>
      <c r="E644" s="147">
        <f>IF(E642&gt;=E643,E642-E643,0)</f>
        <v>19986</v>
      </c>
      <c r="F644" s="148">
        <f t="shared" si="10"/>
        <v>86.714682401943762</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38535</v>
      </c>
      <c r="E646" s="147">
        <f>IF(E419-E420+E640-E641&gt;=0,E419-E420+E640-E641,0)</f>
        <v>59891</v>
      </c>
      <c r="F646" s="148">
        <f t="shared" si="10"/>
        <v>155.41974828078372</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61583</v>
      </c>
      <c r="E648" s="147">
        <f>IF(E644+E646-E645-E647&gt;=0,E644+E646-E645-E647,0)</f>
        <v>79877</v>
      </c>
      <c r="F648" s="148">
        <f t="shared" si="10"/>
        <v>129.70625010148905</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3" x14ac:dyDescent="0.25">
      <c r="A650" s="156" t="s">
        <v>3810</v>
      </c>
      <c r="B650" s="157" t="s">
        <v>177</v>
      </c>
      <c r="C650" s="347">
        <v>637</v>
      </c>
      <c r="D650" s="158">
        <v>647751</v>
      </c>
      <c r="E650" s="158">
        <v>727978</v>
      </c>
      <c r="F650" s="159">
        <f t="shared" si="10"/>
        <v>112.38546910772813</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67911</v>
      </c>
      <c r="E652" s="149">
        <v>71685</v>
      </c>
      <c r="F652" s="148">
        <f t="shared" ref="F652:F677" si="11">IF(D652&lt;&gt;0,IF(E652/D652&gt;=100,"&gt;&gt;100",E652/D652*100),"-")</f>
        <v>105.55727349030349</v>
      </c>
    </row>
    <row r="653" spans="1:6" s="8" customFormat="1" x14ac:dyDescent="0.25">
      <c r="A653" s="145" t="s">
        <v>1208</v>
      </c>
      <c r="B653" s="146" t="s">
        <v>2750</v>
      </c>
      <c r="C653" s="345">
        <v>639</v>
      </c>
      <c r="D653" s="149">
        <v>253739</v>
      </c>
      <c r="E653" s="149">
        <v>238733</v>
      </c>
      <c r="F653" s="148">
        <f t="shared" si="11"/>
        <v>94.086049050402181</v>
      </c>
    </row>
    <row r="654" spans="1:6" s="8" customFormat="1" x14ac:dyDescent="0.25">
      <c r="A654" s="145" t="s">
        <v>1209</v>
      </c>
      <c r="B654" s="146" t="s">
        <v>3586</v>
      </c>
      <c r="C654" s="345">
        <v>640</v>
      </c>
      <c r="D654" s="149">
        <v>252258</v>
      </c>
      <c r="E654" s="149">
        <v>229913</v>
      </c>
      <c r="F654" s="148">
        <f t="shared" si="11"/>
        <v>91.142005407162515</v>
      </c>
    </row>
    <row r="655" spans="1:6" s="8" customFormat="1" x14ac:dyDescent="0.25">
      <c r="A655" s="145">
        <v>11</v>
      </c>
      <c r="B655" s="146" t="s">
        <v>181</v>
      </c>
      <c r="C655" s="345">
        <v>641</v>
      </c>
      <c r="D655" s="147">
        <f>+D652+D653-D654</f>
        <v>69392</v>
      </c>
      <c r="E655" s="147">
        <f>+E652+E653-E654</f>
        <v>80505</v>
      </c>
      <c r="F655" s="150">
        <f t="shared" si="11"/>
        <v>116.01481438782568</v>
      </c>
    </row>
    <row r="656" spans="1:6" s="8" customFormat="1" ht="23" x14ac:dyDescent="0.25">
      <c r="A656" s="145" t="s">
        <v>1215</v>
      </c>
      <c r="B656" s="146" t="s">
        <v>1222</v>
      </c>
      <c r="C656" s="345">
        <v>642</v>
      </c>
      <c r="D656" s="149"/>
      <c r="E656" s="149"/>
      <c r="F656" s="148" t="str">
        <f t="shared" si="11"/>
        <v>-</v>
      </c>
    </row>
    <row r="657" spans="1:6" s="8" customFormat="1" ht="23" x14ac:dyDescent="0.25">
      <c r="A657" s="145" t="s">
        <v>1215</v>
      </c>
      <c r="B657" s="146" t="s">
        <v>2433</v>
      </c>
      <c r="C657" s="345">
        <v>643</v>
      </c>
      <c r="D657" s="149">
        <v>47</v>
      </c>
      <c r="E657" s="149">
        <v>47</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46</v>
      </c>
      <c r="E659" s="149">
        <v>47</v>
      </c>
      <c r="F659" s="148">
        <f t="shared" si="11"/>
        <v>102.17391304347827</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3"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3" x14ac:dyDescent="0.25">
      <c r="A696" s="145">
        <v>64376</v>
      </c>
      <c r="B696" s="154" t="s">
        <v>2230</v>
      </c>
      <c r="C696" s="345">
        <v>682</v>
      </c>
      <c r="D696" s="149"/>
      <c r="E696" s="149"/>
      <c r="F696" s="148" t="str">
        <f t="shared" si="12"/>
        <v>-</v>
      </c>
    </row>
    <row r="697" spans="1:6" s="8" customFormat="1" ht="23"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21042</v>
      </c>
      <c r="E698" s="149">
        <v>6200</v>
      </c>
      <c r="F698" s="148">
        <f t="shared" si="12"/>
        <v>29.464879764280958</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v>22113</v>
      </c>
      <c r="F701" s="148" t="str">
        <f>IF(D701&lt;&gt;0,IF(E701/D701&gt;=100,"&gt;&gt;100",E701/D701*100),"-")</f>
        <v>-</v>
      </c>
    </row>
    <row r="702" spans="1:6" s="8" customFormat="1" x14ac:dyDescent="0.25">
      <c r="A702" s="145">
        <v>31215</v>
      </c>
      <c r="B702" s="146" t="s">
        <v>1641</v>
      </c>
      <c r="C702" s="345">
        <v>688</v>
      </c>
      <c r="D702" s="149">
        <v>21383</v>
      </c>
      <c r="E702" s="149">
        <v>22857</v>
      </c>
      <c r="F702" s="148">
        <f>IF(D702&lt;&gt;0,IF(E702/D702&gt;=100,"&gt;&gt;100",E702/D702*100),"-")</f>
        <v>106.89332647430201</v>
      </c>
    </row>
    <row r="703" spans="1:6" s="8" customFormat="1" x14ac:dyDescent="0.25">
      <c r="A703" s="145">
        <v>32121</v>
      </c>
      <c r="B703" s="146" t="s">
        <v>3797</v>
      </c>
      <c r="C703" s="345">
        <v>689</v>
      </c>
      <c r="D703" s="149">
        <v>133302</v>
      </c>
      <c r="E703" s="149">
        <v>179156</v>
      </c>
      <c r="F703" s="148">
        <f>IF(D703&lt;&gt;0,IF(E703/D703&gt;=100,"&gt;&gt;100",E703/D703*100),"-")</f>
        <v>134.39858366716177</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2944</v>
      </c>
      <c r="E705" s="149">
        <v>23086</v>
      </c>
      <c r="F705" s="148">
        <f>IF(D705&lt;&gt;0,IF(E705/D705&gt;=100,"&gt;&gt;100",E705/D705*100),"-")</f>
        <v>784.17119565217388</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c r="E707" s="149"/>
      <c r="F707" s="148" t="str">
        <f>IF(D707&lt;&gt;0,IF(E707/D707&gt;=100,"&gt;&gt;100",E707/D707*100),"-")</f>
        <v>-</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v>2212</v>
      </c>
      <c r="E710" s="149">
        <v>2049</v>
      </c>
      <c r="F710" s="148">
        <f t="shared" ref="F710:F773" si="13">IF(D710&lt;&gt;0,IF(E710/D710&gt;=100,"&gt;&gt;100",E710/D710*100),"-")</f>
        <v>92.631103074141052</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3"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3" x14ac:dyDescent="0.25">
      <c r="A760" s="145" t="s">
        <v>2435</v>
      </c>
      <c r="B760" s="146" t="s">
        <v>1670</v>
      </c>
      <c r="C760" s="345">
        <v>746</v>
      </c>
      <c r="D760" s="149"/>
      <c r="E760" s="149"/>
      <c r="F760" s="148" t="str">
        <f t="shared" si="13"/>
        <v>-</v>
      </c>
    </row>
    <row r="761" spans="1:6" s="8" customFormat="1" ht="23" x14ac:dyDescent="0.25">
      <c r="A761" s="145" t="s">
        <v>2436</v>
      </c>
      <c r="B761" s="146" t="s">
        <v>2437</v>
      </c>
      <c r="C761" s="345">
        <v>747</v>
      </c>
      <c r="D761" s="149"/>
      <c r="E761" s="149"/>
      <c r="F761" s="148" t="str">
        <f t="shared" si="13"/>
        <v>-</v>
      </c>
    </row>
    <row r="762" spans="1:6" s="8" customFormat="1" x14ac:dyDescent="0.25">
      <c r="A762" s="145" t="s">
        <v>2438</v>
      </c>
      <c r="B762" s="146" t="s">
        <v>2439</v>
      </c>
      <c r="C762" s="345">
        <v>748</v>
      </c>
      <c r="D762" s="149"/>
      <c r="E762" s="149"/>
      <c r="F762" s="148" t="str">
        <f t="shared" si="13"/>
        <v>-</v>
      </c>
    </row>
    <row r="763" spans="1:6" s="8" customFormat="1" ht="23"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3" x14ac:dyDescent="0.25">
      <c r="A767" s="145" t="s">
        <v>2448</v>
      </c>
      <c r="B767" s="146" t="s">
        <v>4206</v>
      </c>
      <c r="C767" s="345">
        <v>753</v>
      </c>
      <c r="D767" s="149"/>
      <c r="E767" s="149"/>
      <c r="F767" s="148" t="str">
        <f t="shared" si="13"/>
        <v>-</v>
      </c>
    </row>
    <row r="768" spans="1:6" s="8" customFormat="1" ht="23" x14ac:dyDescent="0.25">
      <c r="A768" s="145" t="s">
        <v>4207</v>
      </c>
      <c r="B768" s="146" t="s">
        <v>4208</v>
      </c>
      <c r="C768" s="345">
        <v>754</v>
      </c>
      <c r="D768" s="149"/>
      <c r="E768" s="149"/>
      <c r="F768" s="148" t="str">
        <f t="shared" si="13"/>
        <v>-</v>
      </c>
    </row>
    <row r="769" spans="1:6" s="8" customFormat="1" ht="23" x14ac:dyDescent="0.25">
      <c r="A769" s="145" t="s">
        <v>4209</v>
      </c>
      <c r="B769" s="146" t="s">
        <v>1671</v>
      </c>
      <c r="C769" s="345">
        <v>755</v>
      </c>
      <c r="D769" s="149"/>
      <c r="E769" s="149"/>
      <c r="F769" s="148" t="str">
        <f t="shared" si="13"/>
        <v>-</v>
      </c>
    </row>
    <row r="770" spans="1:6" s="8" customFormat="1" ht="23" x14ac:dyDescent="0.25">
      <c r="A770" s="145" t="s">
        <v>4210</v>
      </c>
      <c r="B770" s="146" t="s">
        <v>4211</v>
      </c>
      <c r="C770" s="345">
        <v>756</v>
      </c>
      <c r="D770" s="149"/>
      <c r="E770" s="149"/>
      <c r="F770" s="148" t="str">
        <f t="shared" si="13"/>
        <v>-</v>
      </c>
    </row>
    <row r="771" spans="1:6" s="8" customFormat="1" ht="23" x14ac:dyDescent="0.25">
      <c r="A771" s="145" t="s">
        <v>4212</v>
      </c>
      <c r="B771" s="146" t="s">
        <v>4213</v>
      </c>
      <c r="C771" s="345">
        <v>757</v>
      </c>
      <c r="D771" s="149"/>
      <c r="E771" s="149"/>
      <c r="F771" s="148" t="str">
        <f t="shared" si="13"/>
        <v>-</v>
      </c>
    </row>
    <row r="772" spans="1:6" s="8" customFormat="1" ht="23"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3" x14ac:dyDescent="0.25">
      <c r="A776" s="145" t="s">
        <v>2077</v>
      </c>
      <c r="B776" s="146" t="s">
        <v>2078</v>
      </c>
      <c r="C776" s="345">
        <v>762</v>
      </c>
      <c r="D776" s="149"/>
      <c r="E776" s="149"/>
      <c r="F776" s="148" t="str">
        <f t="shared" si="14"/>
        <v>-</v>
      </c>
    </row>
    <row r="777" spans="1:6" s="8" customFormat="1" ht="23"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v>46500</v>
      </c>
      <c r="E786" s="149">
        <v>40290</v>
      </c>
      <c r="F786" s="148">
        <f t="shared" si="14"/>
        <v>86.645161290322577</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v>8000</v>
      </c>
      <c r="E789" s="149">
        <v>3200</v>
      </c>
      <c r="F789" s="148">
        <f t="shared" si="14"/>
        <v>40</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v>15138</v>
      </c>
      <c r="E794" s="149">
        <v>16237</v>
      </c>
      <c r="F794" s="148">
        <f t="shared" si="14"/>
        <v>107.25987580922182</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v>65227</v>
      </c>
      <c r="E798" s="149">
        <v>67525</v>
      </c>
      <c r="F798" s="148">
        <f t="shared" si="14"/>
        <v>103.52308093274259</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3" x14ac:dyDescent="0.25">
      <c r="A813" s="145">
        <v>81212</v>
      </c>
      <c r="B813" s="146" t="s">
        <v>1358</v>
      </c>
      <c r="C813" s="345">
        <v>799</v>
      </c>
      <c r="D813" s="149"/>
      <c r="E813" s="149"/>
      <c r="F813" s="148" t="str">
        <f t="shared" si="14"/>
        <v>-</v>
      </c>
    </row>
    <row r="814" spans="1:6" s="8" customFormat="1" ht="23"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3"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3"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3" x14ac:dyDescent="0.25">
      <c r="A827" s="145" t="s">
        <v>965</v>
      </c>
      <c r="B827" s="146" t="s">
        <v>966</v>
      </c>
      <c r="C827" s="345">
        <v>813</v>
      </c>
      <c r="D827" s="149"/>
      <c r="E827" s="149"/>
      <c r="F827" s="148" t="str">
        <f t="shared" si="14"/>
        <v>-</v>
      </c>
    </row>
    <row r="828" spans="1:6" s="8" customFormat="1" ht="23" x14ac:dyDescent="0.25">
      <c r="A828" s="145">
        <v>81552</v>
      </c>
      <c r="B828" s="146" t="s">
        <v>565</v>
      </c>
      <c r="C828" s="345">
        <v>814</v>
      </c>
      <c r="D828" s="149"/>
      <c r="E828" s="149"/>
      <c r="F828" s="148" t="str">
        <f t="shared" si="14"/>
        <v>-</v>
      </c>
    </row>
    <row r="829" spans="1:6" s="8" customFormat="1" ht="23"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3"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3" x14ac:dyDescent="0.25">
      <c r="A852" s="145">
        <v>81763</v>
      </c>
      <c r="B852" s="146" t="s">
        <v>1953</v>
      </c>
      <c r="C852" s="345">
        <v>838</v>
      </c>
      <c r="D852" s="149"/>
      <c r="E852" s="149"/>
      <c r="F852" s="148" t="str">
        <f t="shared" si="15"/>
        <v>-</v>
      </c>
    </row>
    <row r="853" spans="1:6" s="8" customFormat="1" ht="23" x14ac:dyDescent="0.25">
      <c r="A853" s="145">
        <v>81771</v>
      </c>
      <c r="B853" s="146" t="s">
        <v>1015</v>
      </c>
      <c r="C853" s="345">
        <v>839</v>
      </c>
      <c r="D853" s="149"/>
      <c r="E853" s="149"/>
      <c r="F853" s="148" t="str">
        <f t="shared" si="15"/>
        <v>-</v>
      </c>
    </row>
    <row r="854" spans="1:6" s="8" customFormat="1" ht="23" x14ac:dyDescent="0.25">
      <c r="A854" s="145">
        <v>81772</v>
      </c>
      <c r="B854" s="146" t="s">
        <v>1016</v>
      </c>
      <c r="C854" s="345">
        <v>840</v>
      </c>
      <c r="D854" s="149"/>
      <c r="E854" s="149"/>
      <c r="F854" s="148" t="str">
        <f t="shared" si="15"/>
        <v>-</v>
      </c>
    </row>
    <row r="855" spans="1:6" s="8" customFormat="1" ht="23"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3" x14ac:dyDescent="0.25">
      <c r="A895" s="145" t="s">
        <v>2187</v>
      </c>
      <c r="B895" s="146" t="s">
        <v>635</v>
      </c>
      <c r="C895" s="345">
        <v>881</v>
      </c>
      <c r="D895" s="149"/>
      <c r="E895" s="149"/>
      <c r="F895" s="148" t="str">
        <f t="shared" si="15"/>
        <v>-</v>
      </c>
    </row>
    <row r="896" spans="1:6" s="8" customFormat="1" ht="23"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3"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3"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3"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3" x14ac:dyDescent="0.25">
      <c r="A937" s="145" t="s">
        <v>3465</v>
      </c>
      <c r="B937" s="146" t="s">
        <v>3466</v>
      </c>
      <c r="C937" s="345">
        <v>923</v>
      </c>
      <c r="D937" s="149"/>
      <c r="E937" s="149"/>
      <c r="F937" s="148" t="str">
        <f t="shared" si="16"/>
        <v>-</v>
      </c>
    </row>
    <row r="938" spans="1:6" s="8" customFormat="1" ht="23" x14ac:dyDescent="0.25">
      <c r="A938" s="145">
        <v>51771</v>
      </c>
      <c r="B938" s="146" t="s">
        <v>540</v>
      </c>
      <c r="C938" s="345">
        <v>924</v>
      </c>
      <c r="D938" s="149"/>
      <c r="E938" s="149"/>
      <c r="F938" s="148" t="str">
        <f t="shared" si="16"/>
        <v>-</v>
      </c>
    </row>
    <row r="939" spans="1:6" s="8" customFormat="1" ht="23" x14ac:dyDescent="0.25">
      <c r="A939" s="145">
        <v>51772</v>
      </c>
      <c r="B939" s="146" t="s">
        <v>541</v>
      </c>
      <c r="C939" s="345">
        <v>925</v>
      </c>
      <c r="D939" s="149"/>
      <c r="E939" s="149"/>
      <c r="F939" s="148" t="str">
        <f t="shared" si="16"/>
        <v>-</v>
      </c>
    </row>
    <row r="940" spans="1:6" s="8" customFormat="1" ht="23"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3"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3" x14ac:dyDescent="0.25">
      <c r="A952" s="145">
        <v>54431</v>
      </c>
      <c r="B952" s="146" t="s">
        <v>4035</v>
      </c>
      <c r="C952" s="345">
        <v>938</v>
      </c>
      <c r="D952" s="149"/>
      <c r="E952" s="149"/>
      <c r="F952" s="148" t="str">
        <f t="shared" si="16"/>
        <v>-</v>
      </c>
    </row>
    <row r="953" spans="1:6" s="8" customFormat="1" ht="23"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3" x14ac:dyDescent="0.25">
      <c r="A955" s="145">
        <v>54442</v>
      </c>
      <c r="B955" s="146" t="s">
        <v>1459</v>
      </c>
      <c r="C955" s="345">
        <v>941</v>
      </c>
      <c r="D955" s="149"/>
      <c r="E955" s="149"/>
      <c r="F955" s="148" t="str">
        <f t="shared" si="16"/>
        <v>-</v>
      </c>
    </row>
    <row r="956" spans="1:6" s="8" customFormat="1" ht="23" x14ac:dyDescent="0.25">
      <c r="A956" s="145">
        <v>54452</v>
      </c>
      <c r="B956" s="146" t="s">
        <v>2193</v>
      </c>
      <c r="C956" s="345">
        <v>942</v>
      </c>
      <c r="D956" s="149"/>
      <c r="E956" s="149"/>
      <c r="F956" s="148" t="str">
        <f t="shared" si="16"/>
        <v>-</v>
      </c>
    </row>
    <row r="957" spans="1:6" s="8" customFormat="1" ht="23"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3"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3" x14ac:dyDescent="0.25">
      <c r="A977" s="145">
        <v>54761</v>
      </c>
      <c r="B977" s="146" t="s">
        <v>902</v>
      </c>
      <c r="C977" s="345">
        <v>963</v>
      </c>
      <c r="D977" s="149"/>
      <c r="E977" s="149"/>
      <c r="F977" s="148" t="str">
        <f t="shared" si="17"/>
        <v>-</v>
      </c>
    </row>
    <row r="978" spans="1:6" s="8" customFormat="1" ht="23" x14ac:dyDescent="0.25">
      <c r="A978" s="145">
        <v>54762</v>
      </c>
      <c r="B978" s="146" t="s">
        <v>903</v>
      </c>
      <c r="C978" s="345">
        <v>964</v>
      </c>
      <c r="D978" s="149"/>
      <c r="E978" s="149"/>
      <c r="F978" s="148" t="str">
        <f t="shared" si="17"/>
        <v>-</v>
      </c>
    </row>
    <row r="979" spans="1:6" s="8" customFormat="1" ht="23" x14ac:dyDescent="0.25">
      <c r="A979" s="145">
        <v>54771</v>
      </c>
      <c r="B979" s="146" t="s">
        <v>904</v>
      </c>
      <c r="C979" s="345">
        <v>965</v>
      </c>
      <c r="D979" s="149"/>
      <c r="E979" s="149"/>
      <c r="F979" s="148" t="str">
        <f t="shared" si="17"/>
        <v>-</v>
      </c>
    </row>
    <row r="980" spans="1:6" s="8" customFormat="1" ht="23"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1.5" x14ac:dyDescent="0.25">
      <c r="A983" s="333" t="s">
        <v>89</v>
      </c>
      <c r="B983" s="334" t="s">
        <v>1062</v>
      </c>
      <c r="C983" s="334" t="s">
        <v>1061</v>
      </c>
      <c r="D983" s="121" t="s">
        <v>701</v>
      </c>
      <c r="E983" s="9"/>
    </row>
    <row r="984" spans="1:6" s="8" customFormat="1" x14ac:dyDescent="0.25">
      <c r="A984" s="335">
        <v>1</v>
      </c>
      <c r="B984" s="336">
        <v>2</v>
      </c>
      <c r="C984" s="337">
        <v>3</v>
      </c>
      <c r="D984" s="122">
        <v>4</v>
      </c>
      <c r="E984" s="10"/>
    </row>
    <row r="985" spans="1:6" s="8" customFormat="1" ht="23"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3"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4.5"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ĆOSIĆ MARIJA</v>
      </c>
      <c r="D995" s="293"/>
      <c r="E995" s="293"/>
    </row>
    <row r="996" spans="1:5" ht="15" customHeight="1" x14ac:dyDescent="0.25">
      <c r="A996" s="291" t="str">
        <f>IF(RefStr!H27="","Telefon za kontakt: _________________","Telefon za kontakt: " &amp; RefStr!H27)</f>
        <v>Telefon za kontakt: 031 274 272</v>
      </c>
      <c r="C996" s="292"/>
    </row>
    <row r="997" spans="1:5" ht="15" customHeight="1" x14ac:dyDescent="0.25">
      <c r="A997" s="291" t="str">
        <f>IF(RefStr!H33="","Odgovorna osoba: _____________________________","Odgovorna osoba: " &amp; RefStr!H33)</f>
        <v>Odgovorna osoba: GORAN TUBIĆ</v>
      </c>
    </row>
    <row r="998" spans="1:5" ht="5.15"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5" sqref="E245"/>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x14ac:dyDescent="0.3">
      <c r="A1" s="434" t="s">
        <v>2788</v>
      </c>
      <c r="B1" s="435"/>
      <c r="C1" s="436" t="s">
        <v>3024</v>
      </c>
      <c r="D1" s="437"/>
      <c r="E1" s="437"/>
      <c r="F1" s="437"/>
    </row>
    <row r="2" spans="1:6" ht="40"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5">
      <c r="A4" s="36" t="s">
        <v>2661</v>
      </c>
      <c r="B4" s="413" t="str">
        <f>"RKP: "&amp;IF(RefStr!B6&lt;&gt;"",TEXT(INT(VALUE(RefStr!B6)),"00000"),"_____"&amp;",  "&amp;"MB: "&amp;IF(RefStr!B8&lt;&gt;"",TEXT(INT(VALUE(RefStr!B8)),"00000000"),"________")&amp;"  OIB: "&amp;IF(RefStr!K14&lt;&gt;"",RefStr!K14,"___________"))</f>
        <v>RKP: 07278</v>
      </c>
      <c r="C4" s="414"/>
      <c r="D4" s="414"/>
      <c r="E4" s="415">
        <f>SUM(Skriveni!G977:G1286)</f>
        <v>37826892.835999988</v>
      </c>
      <c r="F4" s="416"/>
    </row>
    <row r="5" spans="1:6" ht="15" customHeight="1" x14ac:dyDescent="0.25">
      <c r="B5" s="413" t="str">
        <f>"Naziv: "&amp;IF(RefStr!B10&lt;&gt;"",RefStr!B10,"_______________________________________")</f>
        <v>Naziv: DOM ZA ODGOJ DJECE I MLADEŽI OSIJEK</v>
      </c>
      <c r="C5" s="414"/>
      <c r="D5" s="414"/>
      <c r="E5" s="417" t="s">
        <v>7</v>
      </c>
      <c r="F5" s="417"/>
    </row>
    <row r="6" spans="1:6" ht="15" customHeight="1" x14ac:dyDescent="0.25">
      <c r="A6" s="24"/>
      <c r="B6" s="411" t="str">
        <f xml:space="preserve"> "Razina: " &amp; RefStr!B16 &amp; ", Razdjel: " &amp; TEXT(INT(VALUE(RefStr!B20)), "000")</f>
        <v>Razina: 11, Razdjel: 102</v>
      </c>
      <c r="C6" s="412"/>
      <c r="D6" s="412"/>
      <c r="E6" s="412"/>
      <c r="F6" s="412"/>
    </row>
    <row r="7" spans="1:6" ht="15" customHeight="1" x14ac:dyDescent="0.25">
      <c r="A7" s="24"/>
      <c r="B7" s="411" t="str">
        <f>"Djelatnost: " &amp; RefStr!B18 &amp; " " &amp; RefStr!C18</f>
        <v>Djelatnost: 8790 Ostale djelatnosti socijalne skrbi sa smještajem</v>
      </c>
      <c r="C7" s="412"/>
      <c r="D7" s="412"/>
      <c r="E7" s="412"/>
      <c r="F7" s="412"/>
    </row>
    <row r="8" spans="1:6" ht="5.15" customHeight="1" x14ac:dyDescent="0.25"/>
    <row r="9" spans="1:6" ht="13"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10916002</v>
      </c>
      <c r="E12" s="96">
        <f>E13+E74</f>
        <v>11232656</v>
      </c>
      <c r="F12" s="123">
        <f t="shared" ref="F12:F75" si="0">IF(D12&gt;0,IF(E12/D12&gt;=100,"&gt;&gt;100",E12/D12*100),"-")</f>
        <v>102.90082394634959</v>
      </c>
    </row>
    <row r="13" spans="1:6" s="3" customFormat="1" x14ac:dyDescent="0.25">
      <c r="A13" s="132">
        <v>0</v>
      </c>
      <c r="B13" s="314" t="s">
        <v>521</v>
      </c>
      <c r="C13" s="303">
        <v>2</v>
      </c>
      <c r="D13" s="97">
        <f>D14+D18+D57+D58+D62+D69</f>
        <v>10332372</v>
      </c>
      <c r="E13" s="97">
        <f>E14+E18+E57+E58+E62+E69</f>
        <v>10389688</v>
      </c>
      <c r="F13" s="124">
        <f t="shared" si="0"/>
        <v>100.55472257483567</v>
      </c>
    </row>
    <row r="14" spans="1:6" s="3" customFormat="1" x14ac:dyDescent="0.25">
      <c r="A14" s="132" t="s">
        <v>1564</v>
      </c>
      <c r="B14" s="314" t="s">
        <v>3259</v>
      </c>
      <c r="C14" s="303">
        <v>3</v>
      </c>
      <c r="D14" s="97">
        <f>D15+D16-D17</f>
        <v>2020733</v>
      </c>
      <c r="E14" s="97">
        <f>E15+E16-E17</f>
        <v>2020733</v>
      </c>
      <c r="F14" s="124">
        <f t="shared" si="0"/>
        <v>100</v>
      </c>
    </row>
    <row r="15" spans="1:6" s="3" customFormat="1" x14ac:dyDescent="0.25">
      <c r="A15" s="132" t="s">
        <v>3260</v>
      </c>
      <c r="B15" s="314" t="s">
        <v>3261</v>
      </c>
      <c r="C15" s="303">
        <v>4</v>
      </c>
      <c r="D15" s="94">
        <v>2020459</v>
      </c>
      <c r="E15" s="94">
        <v>2020459</v>
      </c>
      <c r="F15" s="125">
        <f t="shared" si="0"/>
        <v>100</v>
      </c>
    </row>
    <row r="16" spans="1:6" s="3" customFormat="1" x14ac:dyDescent="0.25">
      <c r="A16" s="132" t="s">
        <v>3262</v>
      </c>
      <c r="B16" s="314" t="s">
        <v>358</v>
      </c>
      <c r="C16" s="303">
        <v>5</v>
      </c>
      <c r="D16" s="94">
        <v>4975</v>
      </c>
      <c r="E16" s="94">
        <v>4975</v>
      </c>
      <c r="F16" s="125">
        <f t="shared" si="0"/>
        <v>100</v>
      </c>
    </row>
    <row r="17" spans="1:6" s="3" customFormat="1" x14ac:dyDescent="0.25">
      <c r="A17" s="132" t="s">
        <v>359</v>
      </c>
      <c r="B17" s="314" t="s">
        <v>360</v>
      </c>
      <c r="C17" s="303">
        <v>6</v>
      </c>
      <c r="D17" s="94">
        <v>4701</v>
      </c>
      <c r="E17" s="94">
        <v>4701</v>
      </c>
      <c r="F17" s="125">
        <f t="shared" si="0"/>
        <v>100</v>
      </c>
    </row>
    <row r="18" spans="1:6" s="3" customFormat="1" x14ac:dyDescent="0.25">
      <c r="A18" s="132" t="s">
        <v>361</v>
      </c>
      <c r="B18" s="314" t="s">
        <v>522</v>
      </c>
      <c r="C18" s="303">
        <v>7</v>
      </c>
      <c r="D18" s="97">
        <f>D19+D25+D35+D41+D47+D51</f>
        <v>8311639</v>
      </c>
      <c r="E18" s="97">
        <f>E19+E25+E35+E41+E47+E51</f>
        <v>8368955</v>
      </c>
      <c r="F18" s="124">
        <f t="shared" si="0"/>
        <v>100.68958721619165</v>
      </c>
    </row>
    <row r="19" spans="1:6" s="3" customFormat="1" x14ac:dyDescent="0.25">
      <c r="A19" s="315" t="s">
        <v>362</v>
      </c>
      <c r="B19" s="314" t="s">
        <v>3928</v>
      </c>
      <c r="C19" s="303">
        <v>8</v>
      </c>
      <c r="D19" s="97">
        <f>SUM(D20:D23)-D24</f>
        <v>7912286</v>
      </c>
      <c r="E19" s="97">
        <f>SUM(E20:E23)-E24</f>
        <v>7746208</v>
      </c>
      <c r="F19" s="124">
        <f t="shared" si="0"/>
        <v>97.901011161628887</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13286205</v>
      </c>
      <c r="E21" s="94">
        <v>13286205</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5373919</v>
      </c>
      <c r="E24" s="94">
        <v>5539997</v>
      </c>
      <c r="F24" s="125">
        <f t="shared" si="0"/>
        <v>103.0904447945717</v>
      </c>
    </row>
    <row r="25" spans="1:6" s="3" customFormat="1" x14ac:dyDescent="0.25">
      <c r="A25" s="315" t="s">
        <v>1156</v>
      </c>
      <c r="B25" s="314" t="s">
        <v>1261</v>
      </c>
      <c r="C25" s="303">
        <v>14</v>
      </c>
      <c r="D25" s="97">
        <f>SUM(D26:D33)-D34</f>
        <v>393400</v>
      </c>
      <c r="E25" s="97">
        <f>SUM(E26:E33)-E34</f>
        <v>356870</v>
      </c>
      <c r="F25" s="124">
        <f t="shared" si="0"/>
        <v>90.714285714285708</v>
      </c>
    </row>
    <row r="26" spans="1:6" s="3" customFormat="1" x14ac:dyDescent="0.25">
      <c r="A26" s="132" t="s">
        <v>1157</v>
      </c>
      <c r="B26" s="314" t="s">
        <v>3941</v>
      </c>
      <c r="C26" s="303">
        <v>15</v>
      </c>
      <c r="D26" s="94">
        <v>677464</v>
      </c>
      <c r="E26" s="94">
        <v>719707</v>
      </c>
      <c r="F26" s="125">
        <f t="shared" si="0"/>
        <v>106.23546048203298</v>
      </c>
    </row>
    <row r="27" spans="1:6" s="3" customFormat="1" x14ac:dyDescent="0.25">
      <c r="A27" s="132" t="s">
        <v>1158</v>
      </c>
      <c r="B27" s="314" t="s">
        <v>3965</v>
      </c>
      <c r="C27" s="303">
        <v>16</v>
      </c>
      <c r="D27" s="94">
        <v>43815</v>
      </c>
      <c r="E27" s="94">
        <v>39664</v>
      </c>
      <c r="F27" s="125">
        <f t="shared" si="0"/>
        <v>90.526075544904714</v>
      </c>
    </row>
    <row r="28" spans="1:6" s="3" customFormat="1" x14ac:dyDescent="0.25">
      <c r="A28" s="132" t="s">
        <v>1159</v>
      </c>
      <c r="B28" s="314" t="s">
        <v>3943</v>
      </c>
      <c r="C28" s="303">
        <v>17</v>
      </c>
      <c r="D28" s="94">
        <v>72188</v>
      </c>
      <c r="E28" s="94">
        <v>72188</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41146</v>
      </c>
      <c r="E30" s="94">
        <v>37926</v>
      </c>
      <c r="F30" s="125">
        <f t="shared" si="0"/>
        <v>92.174208914596804</v>
      </c>
    </row>
    <row r="31" spans="1:6" s="3" customFormat="1" x14ac:dyDescent="0.25">
      <c r="A31" s="272" t="s">
        <v>2451</v>
      </c>
      <c r="B31" s="314" t="s">
        <v>3946</v>
      </c>
      <c r="C31" s="303">
        <v>20</v>
      </c>
      <c r="D31" s="94">
        <v>6815</v>
      </c>
      <c r="E31" s="94">
        <v>3215</v>
      </c>
      <c r="F31" s="125">
        <f t="shared" si="0"/>
        <v>47.175348495964784</v>
      </c>
    </row>
    <row r="32" spans="1:6" s="3" customFormat="1" x14ac:dyDescent="0.25">
      <c r="A32" s="272" t="s">
        <v>2452</v>
      </c>
      <c r="B32" s="314" t="s">
        <v>3947</v>
      </c>
      <c r="C32" s="303">
        <v>21</v>
      </c>
      <c r="D32" s="94">
        <v>1098703</v>
      </c>
      <c r="E32" s="94">
        <v>992577</v>
      </c>
      <c r="F32" s="125">
        <f t="shared" si="0"/>
        <v>90.340792734706284</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1546731</v>
      </c>
      <c r="E34" s="94">
        <v>1508407</v>
      </c>
      <c r="F34" s="125">
        <f t="shared" si="0"/>
        <v>97.522258233655364</v>
      </c>
    </row>
    <row r="35" spans="1:6" s="3" customFormat="1" x14ac:dyDescent="0.25">
      <c r="A35" s="316" t="s">
        <v>2455</v>
      </c>
      <c r="B35" s="314" t="s">
        <v>3133</v>
      </c>
      <c r="C35" s="303">
        <v>24</v>
      </c>
      <c r="D35" s="97">
        <f>SUM(D36:D39)-D40</f>
        <v>0</v>
      </c>
      <c r="E35" s="97">
        <f>SUM(E36:E39)-E40</f>
        <v>259924</v>
      </c>
      <c r="F35" s="124" t="str">
        <f t="shared" si="0"/>
        <v>-</v>
      </c>
    </row>
    <row r="36" spans="1:6" s="3" customFormat="1" x14ac:dyDescent="0.25">
      <c r="A36" s="272" t="s">
        <v>2870</v>
      </c>
      <c r="B36" s="314" t="s">
        <v>3948</v>
      </c>
      <c r="C36" s="303">
        <v>25</v>
      </c>
      <c r="D36" s="94">
        <v>256977</v>
      </c>
      <c r="E36" s="94">
        <v>516901</v>
      </c>
      <c r="F36" s="125">
        <f t="shared" si="0"/>
        <v>201.1467952384844</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256977</v>
      </c>
      <c r="E40" s="94">
        <v>256977</v>
      </c>
      <c r="F40" s="125">
        <f t="shared" si="0"/>
        <v>100</v>
      </c>
    </row>
    <row r="41" spans="1:6" s="3" customFormat="1" x14ac:dyDescent="0.25">
      <c r="A41" s="315" t="s">
        <v>2877</v>
      </c>
      <c r="B41" s="314" t="s">
        <v>3134</v>
      </c>
      <c r="C41" s="303">
        <v>30</v>
      </c>
      <c r="D41" s="97">
        <f>SUM(D42:D45)-D46</f>
        <v>5953</v>
      </c>
      <c r="E41" s="97">
        <f>SUM(E42:E45)-E46</f>
        <v>5953</v>
      </c>
      <c r="F41" s="124">
        <f t="shared" si="0"/>
        <v>100</v>
      </c>
    </row>
    <row r="42" spans="1:6" s="3" customFormat="1" x14ac:dyDescent="0.25">
      <c r="A42" s="132" t="s">
        <v>2878</v>
      </c>
      <c r="B42" s="314" t="s">
        <v>2886</v>
      </c>
      <c r="C42" s="303">
        <v>31</v>
      </c>
      <c r="D42" s="94">
        <v>5953</v>
      </c>
      <c r="E42" s="94">
        <v>5953</v>
      </c>
      <c r="F42" s="125">
        <f t="shared" si="0"/>
        <v>100</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1560672</v>
      </c>
      <c r="E60" s="94">
        <v>1619303</v>
      </c>
      <c r="F60" s="125">
        <f t="shared" si="0"/>
        <v>103.75677913104097</v>
      </c>
    </row>
    <row r="61" spans="1:6" s="3" customFormat="1" x14ac:dyDescent="0.25">
      <c r="A61" s="132" t="s">
        <v>456</v>
      </c>
      <c r="B61" s="314" t="s">
        <v>617</v>
      </c>
      <c r="C61" s="303">
        <v>50</v>
      </c>
      <c r="D61" s="94">
        <v>1560672</v>
      </c>
      <c r="E61" s="94">
        <v>1619303</v>
      </c>
      <c r="F61" s="125">
        <f t="shared" si="0"/>
        <v>103.75677913104097</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583630</v>
      </c>
      <c r="E74" s="97">
        <f>E75+E84+E92+E123+E139+E151+E168+E169</f>
        <v>842968</v>
      </c>
      <c r="F74" s="124">
        <f t="shared" si="0"/>
        <v>144.43534431060775</v>
      </c>
    </row>
    <row r="75" spans="1:6" s="3" customFormat="1" x14ac:dyDescent="0.25">
      <c r="A75" s="272" t="s">
        <v>2744</v>
      </c>
      <c r="B75" s="314" t="s">
        <v>322</v>
      </c>
      <c r="C75" s="303">
        <v>64</v>
      </c>
      <c r="D75" s="97">
        <f>+D76+D81+D82+D83</f>
        <v>69392</v>
      </c>
      <c r="E75" s="97">
        <f>+E76+E81+E82+E83</f>
        <v>80505</v>
      </c>
      <c r="F75" s="124">
        <f t="shared" si="0"/>
        <v>116.01481438782568</v>
      </c>
    </row>
    <row r="76" spans="1:6" s="3" customFormat="1" x14ac:dyDescent="0.25">
      <c r="A76" s="132" t="s">
        <v>3429</v>
      </c>
      <c r="B76" s="317" t="s">
        <v>1885</v>
      </c>
      <c r="C76" s="303">
        <v>65</v>
      </c>
      <c r="D76" s="97">
        <f>SUM(D77:D80)</f>
        <v>69392</v>
      </c>
      <c r="E76" s="97">
        <f>SUM(E77:E80)</f>
        <v>80505</v>
      </c>
      <c r="F76" s="124">
        <f t="shared" ref="F76:F139" si="1">IF(D76&gt;0,IF(E76/D76&gt;=100,"&gt;&gt;100",E76/D76*100),"-")</f>
        <v>116.01481438782568</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69392</v>
      </c>
      <c r="E78" s="94">
        <v>80505</v>
      </c>
      <c r="F78" s="125">
        <f t="shared" si="1"/>
        <v>116.01481438782568</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3" x14ac:dyDescent="0.25">
      <c r="A84" s="132" t="s">
        <v>4170</v>
      </c>
      <c r="B84" s="314" t="s">
        <v>321</v>
      </c>
      <c r="C84" s="303">
        <v>73</v>
      </c>
      <c r="D84" s="97">
        <f>+D85+SUM(D88:D91)</f>
        <v>30759</v>
      </c>
      <c r="E84" s="97">
        <f>+E85+SUM(E88:E91)</f>
        <v>34485</v>
      </c>
      <c r="F84" s="124">
        <f t="shared" si="1"/>
        <v>112.11352774797621</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30759</v>
      </c>
      <c r="E91" s="94">
        <v>34485</v>
      </c>
      <c r="F91" s="125">
        <f t="shared" si="1"/>
        <v>112.11352774797621</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3"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483479</v>
      </c>
      <c r="E169" s="97">
        <f>SUM(E170:E172)</f>
        <v>727978</v>
      </c>
      <c r="F169" s="124">
        <f t="shared" si="2"/>
        <v>150.57075901952308</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483479</v>
      </c>
      <c r="E172" s="94">
        <v>727978</v>
      </c>
      <c r="F172" s="125">
        <f t="shared" si="2"/>
        <v>150.57075901952308</v>
      </c>
    </row>
    <row r="173" spans="1:6" s="3" customFormat="1" x14ac:dyDescent="0.25">
      <c r="A173" s="272"/>
      <c r="B173" s="314" t="s">
        <v>1068</v>
      </c>
      <c r="C173" s="303">
        <v>162</v>
      </c>
      <c r="D173" s="97">
        <f>D174+D234</f>
        <v>10916002</v>
      </c>
      <c r="E173" s="97">
        <f>E174+E234</f>
        <v>11232656</v>
      </c>
      <c r="F173" s="124">
        <f t="shared" si="2"/>
        <v>102.90082394634959</v>
      </c>
    </row>
    <row r="174" spans="1:6" s="3" customFormat="1" x14ac:dyDescent="0.25">
      <c r="A174" s="272" t="s">
        <v>3813</v>
      </c>
      <c r="B174" s="314" t="s">
        <v>1145</v>
      </c>
      <c r="C174" s="303">
        <v>163</v>
      </c>
      <c r="D174" s="97">
        <f>D175+D186+D187+D203+D231</f>
        <v>522046</v>
      </c>
      <c r="E174" s="97">
        <f>E175+E186+E187+E203+E231</f>
        <v>763090</v>
      </c>
      <c r="F174" s="124">
        <f t="shared" si="2"/>
        <v>146.17294261425238</v>
      </c>
    </row>
    <row r="175" spans="1:6" s="3" customFormat="1" x14ac:dyDescent="0.25">
      <c r="A175" s="272" t="s">
        <v>1181</v>
      </c>
      <c r="B175" s="314" t="s">
        <v>1547</v>
      </c>
      <c r="C175" s="303">
        <v>164</v>
      </c>
      <c r="D175" s="97">
        <f>SUM(D176:D178)+SUM(D182:D185)</f>
        <v>522046</v>
      </c>
      <c r="E175" s="97">
        <f>SUM(E176:E178)+SUM(E182:E185)</f>
        <v>763090</v>
      </c>
      <c r="F175" s="124">
        <f t="shared" si="2"/>
        <v>146.17294261425238</v>
      </c>
    </row>
    <row r="176" spans="1:6" s="3" customFormat="1" x14ac:dyDescent="0.25">
      <c r="A176" s="272" t="s">
        <v>1182</v>
      </c>
      <c r="B176" s="314" t="s">
        <v>1183</v>
      </c>
      <c r="C176" s="303">
        <v>165</v>
      </c>
      <c r="D176" s="94">
        <v>478687</v>
      </c>
      <c r="E176" s="94">
        <v>543428</v>
      </c>
      <c r="F176" s="125">
        <f t="shared" si="2"/>
        <v>113.52470403416011</v>
      </c>
    </row>
    <row r="177" spans="1:6" s="3" customFormat="1" x14ac:dyDescent="0.25">
      <c r="A177" s="272" t="s">
        <v>1184</v>
      </c>
      <c r="B177" s="314" t="s">
        <v>1185</v>
      </c>
      <c r="C177" s="303">
        <v>166</v>
      </c>
      <c r="D177" s="94">
        <v>13611</v>
      </c>
      <c r="E177" s="94">
        <v>179132</v>
      </c>
      <c r="F177" s="125">
        <f t="shared" si="2"/>
        <v>1316.0825802659615</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v>11932</v>
      </c>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29748</v>
      </c>
      <c r="E185" s="94">
        <v>28598</v>
      </c>
      <c r="F185" s="125">
        <f t="shared" si="2"/>
        <v>96.134193895387924</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10393956</v>
      </c>
      <c r="E234" s="97">
        <f>+E235+E243-E247+E251+E252+E253</f>
        <v>10469566</v>
      </c>
      <c r="F234" s="124">
        <f t="shared" si="3"/>
        <v>100.72744198647752</v>
      </c>
    </row>
    <row r="235" spans="1:6" s="3" customFormat="1" x14ac:dyDescent="0.25">
      <c r="A235" s="132" t="s">
        <v>1279</v>
      </c>
      <c r="B235" s="314" t="s">
        <v>3395</v>
      </c>
      <c r="C235" s="303">
        <v>224</v>
      </c>
      <c r="D235" s="97">
        <f>D236-D239</f>
        <v>10332373</v>
      </c>
      <c r="E235" s="97">
        <f>E236-E239</f>
        <v>10389689</v>
      </c>
      <c r="F235" s="124">
        <f t="shared" si="3"/>
        <v>100.55472252114785</v>
      </c>
    </row>
    <row r="236" spans="1:6" s="3" customFormat="1" x14ac:dyDescent="0.25">
      <c r="A236" s="132" t="s">
        <v>1280</v>
      </c>
      <c r="B236" s="314" t="s">
        <v>3396</v>
      </c>
      <c r="C236" s="303">
        <v>225</v>
      </c>
      <c r="D236" s="97">
        <f>SUM(D237:D238)</f>
        <v>10332373</v>
      </c>
      <c r="E236" s="97">
        <f>SUM(E237:E238)</f>
        <v>10389689</v>
      </c>
      <c r="F236" s="124">
        <f t="shared" si="3"/>
        <v>100.55472252114785</v>
      </c>
    </row>
    <row r="237" spans="1:6" s="3" customFormat="1" x14ac:dyDescent="0.25">
      <c r="A237" s="132" t="s">
        <v>1281</v>
      </c>
      <c r="B237" s="314" t="s">
        <v>1282</v>
      </c>
      <c r="C237" s="303">
        <v>226</v>
      </c>
      <c r="D237" s="94">
        <v>10332373</v>
      </c>
      <c r="E237" s="94">
        <v>10389689</v>
      </c>
      <c r="F237" s="125">
        <f t="shared" si="3"/>
        <v>100.55472252114785</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61583</v>
      </c>
      <c r="E243" s="97">
        <f>SUM(E244:E246)</f>
        <v>79877</v>
      </c>
      <c r="F243" s="124">
        <f t="shared" si="3"/>
        <v>129.70625010148905</v>
      </c>
    </row>
    <row r="244" spans="1:6" s="3" customFormat="1" x14ac:dyDescent="0.25">
      <c r="A244" s="132" t="s">
        <v>2861</v>
      </c>
      <c r="B244" s="314" t="s">
        <v>4121</v>
      </c>
      <c r="C244" s="303">
        <v>233</v>
      </c>
      <c r="D244" s="94">
        <v>61583</v>
      </c>
      <c r="E244" s="94">
        <v>79877</v>
      </c>
      <c r="F244" s="125">
        <f t="shared" si="3"/>
        <v>129.70625010148905</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0</v>
      </c>
      <c r="E247" s="97">
        <f>SUM(E248:E250)</f>
        <v>0</v>
      </c>
      <c r="F247" s="124" t="str">
        <f t="shared" si="3"/>
        <v>-</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c r="E251" s="94"/>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v>30759</v>
      </c>
      <c r="E264" s="94">
        <v>34485</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3"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3"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x14ac:dyDescent="0.25">
      <c r="A284" s="132" t="s">
        <v>970</v>
      </c>
      <c r="B284" s="314" t="s">
        <v>971</v>
      </c>
      <c r="C284" s="303">
        <v>272</v>
      </c>
      <c r="D284" s="94"/>
      <c r="E284" s="94"/>
      <c r="F284" s="125"/>
    </row>
    <row r="285" spans="1:6" s="3" customFormat="1" ht="23"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522045</v>
      </c>
      <c r="E288" s="94">
        <v>763090</v>
      </c>
      <c r="F288" s="125">
        <f t="shared" si="4"/>
        <v>146.1732226149087</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v>29748</v>
      </c>
      <c r="E302" s="94">
        <v>28598</v>
      </c>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5"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ĆOSIĆ MARIJA</v>
      </c>
      <c r="B325" s="291"/>
      <c r="D325" s="293"/>
      <c r="E325" s="293"/>
      <c r="F325" s="291"/>
      <c r="G325" s="307"/>
    </row>
    <row r="326" spans="1:7" s="292" customFormat="1" ht="15" customHeight="1" x14ac:dyDescent="0.25">
      <c r="A326" s="291" t="str">
        <f>IF(RefStr!H27="","Telefon za kontakt: _________________","Telefon za kontakt: " &amp; RefStr!H27)</f>
        <v>Telefon za kontakt: 031 274 272</v>
      </c>
      <c r="B326" s="291"/>
      <c r="F326" s="291"/>
      <c r="G326" s="307"/>
    </row>
    <row r="327" spans="1:7" s="292" customFormat="1" ht="15" customHeight="1" x14ac:dyDescent="0.25">
      <c r="A327" s="291" t="str">
        <f>IF(RefStr!H33="","Odgovorna osoba: _____________________________","Odgovorna osoba: " &amp; RefStr!H33)</f>
        <v>Odgovorna osoba: GORAN TUBIĆ</v>
      </c>
      <c r="B327" s="291"/>
      <c r="C327" s="291"/>
      <c r="F327" s="291"/>
      <c r="G327" s="307"/>
    </row>
    <row r="328" spans="1:7" ht="5.15"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48" sqref="E148"/>
    </sheetView>
  </sheetViews>
  <sheetFormatPr defaultColWidth="0" defaultRowHeight="12.5" zeroHeight="1" x14ac:dyDescent="0.25"/>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x14ac:dyDescent="0.3">
      <c r="A1" s="446" t="s">
        <v>2788</v>
      </c>
      <c r="B1" s="447"/>
      <c r="C1" s="448" t="s">
        <v>2789</v>
      </c>
      <c r="D1" s="448"/>
      <c r="E1" s="448"/>
      <c r="F1" s="448"/>
    </row>
    <row r="2" spans="1:6" ht="40"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5">
      <c r="A4" s="36" t="s">
        <v>2661</v>
      </c>
      <c r="B4" s="413" t="str">
        <f>"RKP: "&amp;IF(RefStr!B6&lt;&gt;"",TEXT(INT(VALUE(RefStr!B6)),"00000"),"_____"&amp;",  "&amp;"MB: "&amp;IF(RefStr!B8&lt;&gt;"",TEXT(INT(VALUE(RefStr!B8)),"00000000"),"________")&amp;"  OIB: "&amp;IF(RefStr!K14&lt;&gt;"",RefStr!K14,"___________"))</f>
        <v>RKP: 07278</v>
      </c>
      <c r="C4" s="414"/>
      <c r="D4" s="414"/>
      <c r="E4" s="415">
        <f>SUM(Skriveni!G1287:G1423)</f>
        <v>10016984.195999999</v>
      </c>
      <c r="F4" s="416"/>
    </row>
    <row r="5" spans="1:6" ht="15" customHeight="1" x14ac:dyDescent="0.25">
      <c r="B5" s="413" t="str">
        <f>"Naziv: "&amp;IF(RefStr!B10&lt;&gt;"",RefStr!B10,"_______________________________________")</f>
        <v>Naziv: DOM ZA ODGOJ DJECE I MLADEŽI OSIJEK</v>
      </c>
      <c r="C5" s="414"/>
      <c r="D5" s="414"/>
      <c r="E5" s="417" t="s">
        <v>7</v>
      </c>
      <c r="F5" s="417"/>
    </row>
    <row r="6" spans="1:6" ht="15" customHeight="1" x14ac:dyDescent="0.25">
      <c r="A6" s="24"/>
      <c r="B6" s="411" t="str">
        <f xml:space="preserve"> "Razina: " &amp; RefStr!B16 &amp; ", Razdjel: " &amp; TEXT(INT(VALUE(RefStr!B20)), "000")</f>
        <v>Razina: 11, Razdjel: 102</v>
      </c>
      <c r="C6" s="412"/>
      <c r="D6" s="412"/>
      <c r="E6" s="412"/>
      <c r="F6" s="412"/>
    </row>
    <row r="7" spans="1:6" ht="15" customHeight="1" x14ac:dyDescent="0.25">
      <c r="A7" s="24"/>
      <c r="B7" s="411" t="str">
        <f>"Djelatnost: " &amp; RefStr!B18 &amp; " " &amp; RefStr!C18</f>
        <v>Djelatnost: 8790 Ostale djelatnosti socijalne skrbi sa smještajem</v>
      </c>
      <c r="C7" s="412"/>
      <c r="D7" s="412"/>
      <c r="E7" s="412"/>
      <c r="F7" s="412"/>
    </row>
    <row r="8" spans="1:6" ht="5.15"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0</v>
      </c>
      <c r="E121" s="97">
        <f>E122+E125+E128+E129+SUM(E132:E135)</f>
        <v>0</v>
      </c>
      <c r="F121" s="125" t="str">
        <f t="shared" si="1"/>
        <v>-</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8562020</v>
      </c>
      <c r="E136" s="97">
        <f>E137+E140+SUM(E141:E147)</f>
        <v>8303141</v>
      </c>
      <c r="F136" s="125">
        <f t="shared" si="1"/>
        <v>96.976426123741831</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v>8562020</v>
      </c>
      <c r="E147" s="94">
        <v>8303141</v>
      </c>
      <c r="F147" s="125">
        <f t="shared" si="2"/>
        <v>96.976426123741831</v>
      </c>
    </row>
    <row r="148" spans="1:7" s="3" customFormat="1" x14ac:dyDescent="0.25">
      <c r="A148" s="311"/>
      <c r="B148" s="106" t="s">
        <v>2673</v>
      </c>
      <c r="C148" s="306">
        <v>137</v>
      </c>
      <c r="D148" s="107">
        <f>D12+D29+D35+D42+D82+D89+D96+D114+D121+D136</f>
        <v>8562020</v>
      </c>
      <c r="E148" s="107">
        <f>E12+E29+E35+E42+E82+E89+E96+E114+E121+E136</f>
        <v>8303141</v>
      </c>
      <c r="F148" s="126">
        <f t="shared" si="2"/>
        <v>96.976426123741831</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ĆOSIĆ MARIJA</v>
      </c>
      <c r="B151" s="291"/>
      <c r="D151" s="293"/>
      <c r="E151" s="293"/>
      <c r="F151" s="291"/>
      <c r="G151" s="307"/>
    </row>
    <row r="152" spans="1:7" s="292" customFormat="1" ht="15" customHeight="1" x14ac:dyDescent="0.25">
      <c r="A152" s="291" t="str">
        <f>IF(RefStr!H27="","Telefon za kontakt: _________________","Telefon za kontakt: " &amp; RefStr!H27)</f>
        <v>Telefon za kontakt: 031 274 272</v>
      </c>
      <c r="B152" s="291"/>
      <c r="E152" s="291"/>
      <c r="F152" s="291"/>
      <c r="G152" s="307"/>
    </row>
    <row r="153" spans="1:7" s="292" customFormat="1" ht="15" customHeight="1" x14ac:dyDescent="0.25">
      <c r="A153" s="291" t="str">
        <f>IF(RefStr!H33="","Odgovorna osoba: _____________________________","Odgovorna osoba: " &amp; RefStr!H33)</f>
        <v>Odgovorna osoba: GORAN TUBIĆ</v>
      </c>
      <c r="B153" s="291"/>
      <c r="C153" s="291"/>
      <c r="F153" s="291"/>
      <c r="G153" s="307"/>
    </row>
    <row r="154" spans="1:7" s="292" customFormat="1" ht="5.15"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2" sqref="E32"/>
    </sheetView>
  </sheetViews>
  <sheetFormatPr defaultColWidth="0" defaultRowHeight="12.5" zeroHeight="1" x14ac:dyDescent="0.25"/>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07278</v>
      </c>
      <c r="C4" s="450"/>
      <c r="D4" s="415">
        <f>SUM(Skriveni!G1424:G1467)</f>
        <v>30151.184000000001</v>
      </c>
      <c r="E4" s="416"/>
    </row>
    <row r="5" spans="1:6" ht="15" customHeight="1" x14ac:dyDescent="0.25">
      <c r="B5" s="413" t="str">
        <f>"Naziv: "&amp;IF(RefStr!B10&lt;&gt;"",RefStr!B10,"_______________________________________")</f>
        <v>Naziv: DOM ZA ODGOJ DJECE I MLADEŽI OSIJEK</v>
      </c>
      <c r="C5" s="450"/>
      <c r="D5" s="417" t="s">
        <v>7</v>
      </c>
      <c r="E5" s="417"/>
    </row>
    <row r="6" spans="1:6" ht="15" customHeight="1" x14ac:dyDescent="0.25">
      <c r="A6" s="24"/>
      <c r="B6" s="411" t="str">
        <f xml:space="preserve"> "Razina: " &amp; RefStr!B16 &amp; ", Razdjel: " &amp; TEXT(INT(VALUE(RefStr!B20)), "000")</f>
        <v>Razina: 11, Razdjel: 102</v>
      </c>
      <c r="C6" s="412"/>
      <c r="D6" s="412"/>
      <c r="E6" s="412"/>
      <c r="F6" s="412"/>
    </row>
    <row r="7" spans="1:6" ht="15" customHeight="1" x14ac:dyDescent="0.25">
      <c r="A7" s="24"/>
      <c r="B7" s="411" t="str">
        <f>"Djelatnost: " &amp; RefStr!B18 &amp; " " &amp; RefStr!C18</f>
        <v>Djelatnost: 8790 Ostale djelatnosti socijalne skrbi sa smještajem</v>
      </c>
      <c r="C7" s="412"/>
      <c r="D7" s="412"/>
      <c r="E7" s="412"/>
      <c r="F7" s="412"/>
    </row>
    <row r="8" spans="1:6" ht="13" customHeight="1" x14ac:dyDescent="0.25"/>
    <row r="9" spans="1:6" ht="13"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5" customHeight="1" x14ac:dyDescent="0.25">
      <c r="A12" s="298" t="s">
        <v>1743</v>
      </c>
      <c r="B12" s="299" t="s">
        <v>3305</v>
      </c>
      <c r="C12" s="300">
        <v>1</v>
      </c>
      <c r="D12" s="96">
        <f>D13+D29</f>
        <v>0</v>
      </c>
      <c r="E12" s="133">
        <f>E13+E29</f>
        <v>259924</v>
      </c>
    </row>
    <row r="13" spans="1:6" s="3" customFormat="1" ht="14.15" customHeight="1" x14ac:dyDescent="0.25">
      <c r="A13" s="301" t="s">
        <v>3306</v>
      </c>
      <c r="B13" s="302" t="s">
        <v>3307</v>
      </c>
      <c r="C13" s="303">
        <v>2</v>
      </c>
      <c r="D13" s="97">
        <f>D14+D21</f>
        <v>0</v>
      </c>
      <c r="E13" s="134">
        <f>E14+E21</f>
        <v>0</v>
      </c>
    </row>
    <row r="14" spans="1:6" s="3" customFormat="1" ht="14.15" customHeight="1" x14ac:dyDescent="0.25">
      <c r="A14" s="301" t="s">
        <v>1215</v>
      </c>
      <c r="B14" s="302" t="s">
        <v>3308</v>
      </c>
      <c r="C14" s="303">
        <v>3</v>
      </c>
      <c r="D14" s="97">
        <f>SUM(D15:D20)</f>
        <v>0</v>
      </c>
      <c r="E14" s="134">
        <f>SUM(E15:E20)</f>
        <v>0</v>
      </c>
    </row>
    <row r="15" spans="1:6" s="3" customFormat="1" ht="14.15" customHeight="1" x14ac:dyDescent="0.25">
      <c r="A15" s="301" t="s">
        <v>1215</v>
      </c>
      <c r="B15" s="302" t="s">
        <v>734</v>
      </c>
      <c r="C15" s="303">
        <v>4</v>
      </c>
      <c r="D15" s="94"/>
      <c r="E15" s="135"/>
    </row>
    <row r="16" spans="1:6" s="3" customFormat="1" ht="14.15" customHeight="1" x14ac:dyDescent="0.25">
      <c r="A16" s="301" t="s">
        <v>1215</v>
      </c>
      <c r="B16" s="302" t="s">
        <v>130</v>
      </c>
      <c r="C16" s="303">
        <v>5</v>
      </c>
      <c r="D16" s="94"/>
      <c r="E16" s="135"/>
    </row>
    <row r="17" spans="1:5" s="3" customFormat="1" ht="14.15" customHeight="1" x14ac:dyDescent="0.25">
      <c r="A17" s="301" t="s">
        <v>1215</v>
      </c>
      <c r="B17" s="302" t="s">
        <v>451</v>
      </c>
      <c r="C17" s="303">
        <v>6</v>
      </c>
      <c r="D17" s="94"/>
      <c r="E17" s="135"/>
    </row>
    <row r="18" spans="1:5" s="3" customFormat="1" ht="14.15" customHeight="1" x14ac:dyDescent="0.25">
      <c r="A18" s="301" t="s">
        <v>1215</v>
      </c>
      <c r="B18" s="302" t="s">
        <v>131</v>
      </c>
      <c r="C18" s="303">
        <v>7</v>
      </c>
      <c r="D18" s="94"/>
      <c r="E18" s="135"/>
    </row>
    <row r="19" spans="1:5" s="3" customFormat="1" ht="14.15" customHeight="1" x14ac:dyDescent="0.25">
      <c r="A19" s="301" t="s">
        <v>1215</v>
      </c>
      <c r="B19" s="302" t="s">
        <v>2676</v>
      </c>
      <c r="C19" s="303">
        <v>8</v>
      </c>
      <c r="D19" s="94"/>
      <c r="E19" s="135"/>
    </row>
    <row r="20" spans="1:5" s="3" customFormat="1" ht="14.15" customHeight="1" x14ac:dyDescent="0.25">
      <c r="A20" s="301" t="s">
        <v>1215</v>
      </c>
      <c r="B20" s="302" t="s">
        <v>132</v>
      </c>
      <c r="C20" s="303">
        <v>9</v>
      </c>
      <c r="D20" s="94"/>
      <c r="E20" s="135"/>
    </row>
    <row r="21" spans="1:5" s="3" customFormat="1" ht="14.15" customHeight="1" x14ac:dyDescent="0.25">
      <c r="A21" s="301" t="s">
        <v>1215</v>
      </c>
      <c r="B21" s="302" t="s">
        <v>133</v>
      </c>
      <c r="C21" s="303">
        <v>10</v>
      </c>
      <c r="D21" s="97">
        <f>SUM(D22:D28)</f>
        <v>0</v>
      </c>
      <c r="E21" s="134">
        <f>SUM(E22:E28)</f>
        <v>0</v>
      </c>
    </row>
    <row r="22" spans="1:5" s="3" customFormat="1" ht="14.15" customHeight="1" x14ac:dyDescent="0.25">
      <c r="A22" s="301" t="s">
        <v>1215</v>
      </c>
      <c r="B22" s="302" t="s">
        <v>4264</v>
      </c>
      <c r="C22" s="303">
        <v>11</v>
      </c>
      <c r="D22" s="94"/>
      <c r="E22" s="135"/>
    </row>
    <row r="23" spans="1:5" s="3" customFormat="1" ht="14.15" customHeight="1" x14ac:dyDescent="0.25">
      <c r="A23" s="301" t="s">
        <v>1215</v>
      </c>
      <c r="B23" s="302" t="s">
        <v>166</v>
      </c>
      <c r="C23" s="303">
        <v>12</v>
      </c>
      <c r="D23" s="94"/>
      <c r="E23" s="135"/>
    </row>
    <row r="24" spans="1:5" s="3" customFormat="1" ht="14.15" customHeight="1" x14ac:dyDescent="0.25">
      <c r="A24" s="301" t="s">
        <v>1215</v>
      </c>
      <c r="B24" s="302" t="s">
        <v>2677</v>
      </c>
      <c r="C24" s="303">
        <v>13</v>
      </c>
      <c r="D24" s="94"/>
      <c r="E24" s="135"/>
    </row>
    <row r="25" spans="1:5" s="3" customFormat="1" ht="14.15" customHeight="1" x14ac:dyDescent="0.25">
      <c r="A25" s="301" t="s">
        <v>1215</v>
      </c>
      <c r="B25" s="302" t="s">
        <v>4265</v>
      </c>
      <c r="C25" s="303">
        <v>14</v>
      </c>
      <c r="D25" s="94"/>
      <c r="E25" s="135"/>
    </row>
    <row r="26" spans="1:5" s="3" customFormat="1" ht="14.15" customHeight="1" x14ac:dyDescent="0.25">
      <c r="A26" s="301" t="s">
        <v>1215</v>
      </c>
      <c r="B26" s="302" t="s">
        <v>4266</v>
      </c>
      <c r="C26" s="303">
        <v>15</v>
      </c>
      <c r="D26" s="94"/>
      <c r="E26" s="135"/>
    </row>
    <row r="27" spans="1:5" s="3" customFormat="1" ht="14.15" customHeight="1" x14ac:dyDescent="0.25">
      <c r="A27" s="301" t="s">
        <v>1215</v>
      </c>
      <c r="B27" s="302" t="s">
        <v>4267</v>
      </c>
      <c r="C27" s="303">
        <v>16</v>
      </c>
      <c r="D27" s="94"/>
      <c r="E27" s="135"/>
    </row>
    <row r="28" spans="1:5" s="3" customFormat="1" ht="14.15" customHeight="1" x14ac:dyDescent="0.25">
      <c r="A28" s="301" t="s">
        <v>1215</v>
      </c>
      <c r="B28" s="302" t="s">
        <v>3809</v>
      </c>
      <c r="C28" s="303">
        <v>17</v>
      </c>
      <c r="D28" s="94"/>
      <c r="E28" s="135"/>
    </row>
    <row r="29" spans="1:5" s="3" customFormat="1" ht="14.15" customHeight="1" x14ac:dyDescent="0.25">
      <c r="A29" s="301" t="s">
        <v>4268</v>
      </c>
      <c r="B29" s="302" t="s">
        <v>3067</v>
      </c>
      <c r="C29" s="303">
        <v>18</v>
      </c>
      <c r="D29" s="97">
        <f>D30+D37</f>
        <v>0</v>
      </c>
      <c r="E29" s="134">
        <f>E30+E37</f>
        <v>259924</v>
      </c>
    </row>
    <row r="30" spans="1:5" s="3" customFormat="1" ht="14.15" customHeight="1" x14ac:dyDescent="0.25">
      <c r="A30" s="301" t="s">
        <v>1215</v>
      </c>
      <c r="B30" s="302" t="s">
        <v>3068</v>
      </c>
      <c r="C30" s="303">
        <v>19</v>
      </c>
      <c r="D30" s="97">
        <f>SUM(D31:D36)</f>
        <v>0</v>
      </c>
      <c r="E30" s="134">
        <f>SUM(E31:E36)</f>
        <v>259924</v>
      </c>
    </row>
    <row r="31" spans="1:5" s="3" customFormat="1" ht="14.15" customHeight="1" x14ac:dyDescent="0.25">
      <c r="A31" s="301" t="s">
        <v>1215</v>
      </c>
      <c r="B31" s="302" t="s">
        <v>734</v>
      </c>
      <c r="C31" s="303">
        <v>20</v>
      </c>
      <c r="D31" s="94">
        <v>0</v>
      </c>
      <c r="E31" s="135">
        <v>259924</v>
      </c>
    </row>
    <row r="32" spans="1:5" s="3" customFormat="1" ht="14.15" customHeight="1" x14ac:dyDescent="0.25">
      <c r="A32" s="301" t="s">
        <v>1215</v>
      </c>
      <c r="B32" s="302" t="s">
        <v>130</v>
      </c>
      <c r="C32" s="303">
        <v>21</v>
      </c>
      <c r="D32" s="94"/>
      <c r="E32" s="135"/>
    </row>
    <row r="33" spans="1:5" s="3" customFormat="1" ht="14.15" customHeight="1" x14ac:dyDescent="0.25">
      <c r="A33" s="301" t="s">
        <v>1215</v>
      </c>
      <c r="B33" s="302" t="s">
        <v>451</v>
      </c>
      <c r="C33" s="303">
        <v>22</v>
      </c>
      <c r="D33" s="94"/>
      <c r="E33" s="135"/>
    </row>
    <row r="34" spans="1:5" s="3" customFormat="1" ht="14.15" customHeight="1" x14ac:dyDescent="0.25">
      <c r="A34" s="301" t="s">
        <v>1215</v>
      </c>
      <c r="B34" s="302" t="s">
        <v>131</v>
      </c>
      <c r="C34" s="303">
        <v>23</v>
      </c>
      <c r="D34" s="94"/>
      <c r="E34" s="135"/>
    </row>
    <row r="35" spans="1:5" s="3" customFormat="1" ht="14.15" customHeight="1" x14ac:dyDescent="0.25">
      <c r="A35" s="301" t="s">
        <v>1215</v>
      </c>
      <c r="B35" s="302" t="s">
        <v>2676</v>
      </c>
      <c r="C35" s="303">
        <v>24</v>
      </c>
      <c r="D35" s="94"/>
      <c r="E35" s="135"/>
    </row>
    <row r="36" spans="1:5" s="3" customFormat="1" ht="14.15" customHeight="1" x14ac:dyDescent="0.25">
      <c r="A36" s="301" t="s">
        <v>1215</v>
      </c>
      <c r="B36" s="302" t="s">
        <v>132</v>
      </c>
      <c r="C36" s="303">
        <v>25</v>
      </c>
      <c r="D36" s="94"/>
      <c r="E36" s="135"/>
    </row>
    <row r="37" spans="1:5" s="3" customFormat="1" ht="14.15" customHeight="1" x14ac:dyDescent="0.25">
      <c r="A37" s="301" t="s">
        <v>1215</v>
      </c>
      <c r="B37" s="302" t="s">
        <v>3069</v>
      </c>
      <c r="C37" s="303">
        <v>26</v>
      </c>
      <c r="D37" s="97">
        <f>SUM(D38:D44)</f>
        <v>0</v>
      </c>
      <c r="E37" s="134">
        <f>SUM(E38:E44)</f>
        <v>0</v>
      </c>
    </row>
    <row r="38" spans="1:5" s="3" customFormat="1" ht="14.15" customHeight="1" x14ac:dyDescent="0.25">
      <c r="A38" s="301" t="s">
        <v>1215</v>
      </c>
      <c r="B38" s="302" t="s">
        <v>4264</v>
      </c>
      <c r="C38" s="303">
        <v>27</v>
      </c>
      <c r="D38" s="94"/>
      <c r="E38" s="135"/>
    </row>
    <row r="39" spans="1:5" s="3" customFormat="1" ht="14.15" customHeight="1" x14ac:dyDescent="0.25">
      <c r="A39" s="301" t="s">
        <v>1215</v>
      </c>
      <c r="B39" s="302" t="s">
        <v>166</v>
      </c>
      <c r="C39" s="303">
        <v>28</v>
      </c>
      <c r="D39" s="94"/>
      <c r="E39" s="135"/>
    </row>
    <row r="40" spans="1:5" s="3" customFormat="1" ht="14.15" customHeight="1" x14ac:dyDescent="0.25">
      <c r="A40" s="301" t="s">
        <v>1215</v>
      </c>
      <c r="B40" s="302" t="s">
        <v>2677</v>
      </c>
      <c r="C40" s="303">
        <v>29</v>
      </c>
      <c r="D40" s="94"/>
      <c r="E40" s="135"/>
    </row>
    <row r="41" spans="1:5" s="3" customFormat="1" ht="14.15" customHeight="1" x14ac:dyDescent="0.25">
      <c r="A41" s="301" t="s">
        <v>1215</v>
      </c>
      <c r="B41" s="302" t="s">
        <v>4265</v>
      </c>
      <c r="C41" s="303">
        <v>30</v>
      </c>
      <c r="D41" s="94"/>
      <c r="E41" s="135"/>
    </row>
    <row r="42" spans="1:5" s="3" customFormat="1" ht="14.15" customHeight="1" x14ac:dyDescent="0.25">
      <c r="A42" s="301" t="s">
        <v>1215</v>
      </c>
      <c r="B42" s="302" t="s">
        <v>4266</v>
      </c>
      <c r="C42" s="303">
        <v>31</v>
      </c>
      <c r="D42" s="94"/>
      <c r="E42" s="135"/>
    </row>
    <row r="43" spans="1:5" s="3" customFormat="1" ht="14.15" customHeight="1" x14ac:dyDescent="0.25">
      <c r="A43" s="301" t="s">
        <v>1215</v>
      </c>
      <c r="B43" s="302" t="s">
        <v>4267</v>
      </c>
      <c r="C43" s="303">
        <v>32</v>
      </c>
      <c r="D43" s="94"/>
      <c r="E43" s="135"/>
    </row>
    <row r="44" spans="1:5" s="3" customFormat="1" ht="14.15" customHeight="1" x14ac:dyDescent="0.25">
      <c r="A44" s="301" t="s">
        <v>1215</v>
      </c>
      <c r="B44" s="302" t="s">
        <v>3809</v>
      </c>
      <c r="C44" s="303">
        <v>33</v>
      </c>
      <c r="D44" s="94"/>
      <c r="E44" s="135"/>
    </row>
    <row r="45" spans="1:5" s="3" customFormat="1" ht="14.15" customHeight="1" x14ac:dyDescent="0.25">
      <c r="A45" s="301" t="s">
        <v>3070</v>
      </c>
      <c r="B45" s="302" t="s">
        <v>3352</v>
      </c>
      <c r="C45" s="303">
        <v>34</v>
      </c>
      <c r="D45" s="97">
        <f>D46+D51</f>
        <v>0</v>
      </c>
      <c r="E45" s="134">
        <f>E46+E51</f>
        <v>0</v>
      </c>
    </row>
    <row r="46" spans="1:5" s="3" customFormat="1" ht="14.15" customHeight="1" x14ac:dyDescent="0.25">
      <c r="A46" s="301" t="s">
        <v>3353</v>
      </c>
      <c r="B46" s="302" t="s">
        <v>3354</v>
      </c>
      <c r="C46" s="303">
        <v>35</v>
      </c>
      <c r="D46" s="97">
        <f>SUM(D47:D50)</f>
        <v>0</v>
      </c>
      <c r="E46" s="134">
        <f>SUM(E47:E50)</f>
        <v>0</v>
      </c>
    </row>
    <row r="47" spans="1:5" s="3" customFormat="1" ht="14.15" customHeight="1" x14ac:dyDescent="0.25">
      <c r="A47" s="301" t="s">
        <v>1215</v>
      </c>
      <c r="B47" s="302" t="s">
        <v>1365</v>
      </c>
      <c r="C47" s="303">
        <v>36</v>
      </c>
      <c r="D47" s="94"/>
      <c r="E47" s="135"/>
    </row>
    <row r="48" spans="1:5" s="3" customFormat="1" ht="14.15" customHeight="1" x14ac:dyDescent="0.25">
      <c r="A48" s="301" t="s">
        <v>1215</v>
      </c>
      <c r="B48" s="302" t="s">
        <v>3034</v>
      </c>
      <c r="C48" s="303">
        <v>37</v>
      </c>
      <c r="D48" s="94"/>
      <c r="E48" s="135"/>
    </row>
    <row r="49" spans="1:7" s="3" customFormat="1" ht="14.15" customHeight="1" x14ac:dyDescent="0.25">
      <c r="A49" s="301" t="s">
        <v>1215</v>
      </c>
      <c r="B49" s="302" t="s">
        <v>1881</v>
      </c>
      <c r="C49" s="303">
        <v>38</v>
      </c>
      <c r="D49" s="94"/>
      <c r="E49" s="135"/>
    </row>
    <row r="50" spans="1:7" s="3" customFormat="1" ht="14.15" customHeight="1" x14ac:dyDescent="0.25">
      <c r="A50" s="301" t="s">
        <v>1215</v>
      </c>
      <c r="B50" s="302" t="s">
        <v>2678</v>
      </c>
      <c r="C50" s="303">
        <v>39</v>
      </c>
      <c r="D50" s="94"/>
      <c r="E50" s="135"/>
    </row>
    <row r="51" spans="1:7" s="3" customFormat="1" ht="14.15" customHeight="1" x14ac:dyDescent="0.25">
      <c r="A51" s="301" t="s">
        <v>1882</v>
      </c>
      <c r="B51" s="302" t="s">
        <v>3755</v>
      </c>
      <c r="C51" s="303">
        <v>40</v>
      </c>
      <c r="D51" s="97">
        <f>SUM(D52:D55)</f>
        <v>0</v>
      </c>
      <c r="E51" s="134">
        <f>SUM(E52:E55)</f>
        <v>0</v>
      </c>
    </row>
    <row r="52" spans="1:7" s="3" customFormat="1" ht="14.15" customHeight="1" x14ac:dyDescent="0.25">
      <c r="A52" s="301" t="s">
        <v>1215</v>
      </c>
      <c r="B52" s="302" t="s">
        <v>1365</v>
      </c>
      <c r="C52" s="303">
        <v>41</v>
      </c>
      <c r="D52" s="94"/>
      <c r="E52" s="135"/>
    </row>
    <row r="53" spans="1:7" s="3" customFormat="1" ht="14.15" customHeight="1" x14ac:dyDescent="0.25">
      <c r="A53" s="301" t="s">
        <v>1215</v>
      </c>
      <c r="B53" s="302" t="s">
        <v>3034</v>
      </c>
      <c r="C53" s="303">
        <v>42</v>
      </c>
      <c r="D53" s="94"/>
      <c r="E53" s="135"/>
    </row>
    <row r="54" spans="1:7" s="3" customFormat="1" ht="14.15" customHeight="1" x14ac:dyDescent="0.25">
      <c r="A54" s="301" t="s">
        <v>1215</v>
      </c>
      <c r="B54" s="302" t="s">
        <v>1881</v>
      </c>
      <c r="C54" s="303">
        <v>43</v>
      </c>
      <c r="D54" s="94"/>
      <c r="E54" s="135"/>
    </row>
    <row r="55" spans="1:7" s="3" customFormat="1" ht="14.15"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ĆOSIĆ MARIJA</v>
      </c>
      <c r="B59" s="291"/>
      <c r="D59" s="293"/>
      <c r="E59" s="293"/>
      <c r="F59" s="291"/>
      <c r="G59" s="307"/>
    </row>
    <row r="60" spans="1:7" s="292" customFormat="1" ht="15" customHeight="1" x14ac:dyDescent="0.25">
      <c r="A60" s="291" t="str">
        <f>IF(RefStr!H27="","Telefon za kontakt: _________________","Telefon za kontakt: " &amp; RefStr!H27)</f>
        <v>Telefon za kontakt: 031 274 272</v>
      </c>
      <c r="B60" s="291"/>
      <c r="F60" s="291"/>
      <c r="G60" s="307"/>
    </row>
    <row r="61" spans="1:7" s="292" customFormat="1" ht="15" customHeight="1" x14ac:dyDescent="0.25">
      <c r="A61" s="291" t="str">
        <f>IF(RefStr!H33="","Odgovorna osoba: _____________________________","Odgovorna osoba: " &amp; RefStr!H33)</f>
        <v>Odgovorna osoba: GORAN TUBIĆ</v>
      </c>
      <c r="B61" s="291"/>
      <c r="C61" s="291"/>
      <c r="D61" s="291"/>
      <c r="E61" s="291"/>
      <c r="F61" s="291"/>
      <c r="G61" s="307"/>
    </row>
    <row r="62" spans="1:7" ht="5.15"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47" sqref="D47"/>
    </sheetView>
  </sheetViews>
  <sheetFormatPr defaultColWidth="0" defaultRowHeight="12.5" zeroHeight="1" x14ac:dyDescent="0.25"/>
  <cols>
    <col min="1" max="1" width="13.453125" style="23" customWidth="1"/>
    <col min="2" max="2" width="76.7265625" style="23" customWidth="1"/>
    <col min="3" max="3" width="4.26953125" style="23" customWidth="1"/>
    <col min="4" max="4" width="15.7265625" style="23" customWidth="1"/>
    <col min="5" max="5" width="0.81640625" style="284" customWidth="1"/>
    <col min="6" max="16384" width="0" style="284" hidden="1"/>
  </cols>
  <sheetData>
    <row r="1" spans="1:5" s="18" customFormat="1" ht="20.149999999999999" customHeight="1" thickBot="1" x14ac:dyDescent="0.3">
      <c r="A1" s="434" t="s">
        <v>2788</v>
      </c>
      <c r="B1" s="435"/>
      <c r="C1" s="463" t="s">
        <v>2231</v>
      </c>
      <c r="D1" s="463"/>
    </row>
    <row r="2" spans="1:5" s="283" customFormat="1" ht="40"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07278</v>
      </c>
      <c r="C4" s="415">
        <f>SUM(Skriveni!G1468:G1561)</f>
        <v>784331.50300000003</v>
      </c>
      <c r="D4" s="416"/>
    </row>
    <row r="5" spans="1:5" s="23" customFormat="1" ht="15" customHeight="1" x14ac:dyDescent="0.25">
      <c r="B5" s="98" t="str">
        <f>"Naziv: "&amp;IF(RefStr!B10&lt;&gt;"",RefStr!B10,"_______________________________________")</f>
        <v>Naziv: DOM ZA ODGOJ DJECE I MLADEŽI OSIJEK</v>
      </c>
      <c r="C5" s="417" t="s">
        <v>7</v>
      </c>
      <c r="D5" s="417"/>
    </row>
    <row r="6" spans="1:5" s="23" customFormat="1" ht="15" customHeight="1" x14ac:dyDescent="0.25">
      <c r="A6" s="24"/>
      <c r="B6" s="411" t="str">
        <f xml:space="preserve"> "Razina: " &amp; RefStr!B16 &amp; ", Razdjel: " &amp; TEXT(INT(VALUE(RefStr!B20)), "000")</f>
        <v>Razina: 11, Razdjel: 102</v>
      </c>
      <c r="C6" s="457"/>
      <c r="D6" s="457"/>
      <c r="E6" s="285"/>
    </row>
    <row r="7" spans="1:5" s="23" customFormat="1" ht="15" customHeight="1" x14ac:dyDescent="0.25">
      <c r="A7" s="24"/>
      <c r="B7" s="411" t="str">
        <f>"Djelatnost: " &amp; RefStr!B18 &amp; " " &amp; RefStr!C18</f>
        <v>Djelatnost: 8790 Ostale djelatnosti socijalne skrbi sa smještajem</v>
      </c>
      <c r="C7" s="457"/>
      <c r="D7" s="457"/>
      <c r="E7" s="285"/>
    </row>
    <row r="8" spans="1:5" ht="5.15" customHeight="1" x14ac:dyDescent="0.25">
      <c r="A8" s="284"/>
      <c r="B8" s="284"/>
      <c r="C8" s="284"/>
      <c r="D8" s="284"/>
    </row>
    <row r="9" spans="1:5" ht="13"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row>
    <row r="13" spans="1:5" s="2" customFormat="1" x14ac:dyDescent="0.25">
      <c r="A13" s="270"/>
      <c r="B13" s="271" t="s">
        <v>2062</v>
      </c>
      <c r="C13" s="264">
        <v>2</v>
      </c>
      <c r="D13" s="140">
        <f>D14+D15+D23+D24</f>
        <v>9101695</v>
      </c>
    </row>
    <row r="14" spans="1:5" s="2" customFormat="1" x14ac:dyDescent="0.25">
      <c r="A14" s="270"/>
      <c r="B14" s="271" t="s">
        <v>4041</v>
      </c>
      <c r="C14" s="264">
        <v>3</v>
      </c>
      <c r="D14" s="141"/>
    </row>
    <row r="15" spans="1:5" s="2" customFormat="1" x14ac:dyDescent="0.25">
      <c r="A15" s="270" t="s">
        <v>1181</v>
      </c>
      <c r="B15" s="271" t="s">
        <v>3078</v>
      </c>
      <c r="C15" s="264">
        <v>4</v>
      </c>
      <c r="D15" s="140">
        <f>SUM(D16:D22)</f>
        <v>9093995</v>
      </c>
    </row>
    <row r="16" spans="1:5" s="2" customFormat="1" x14ac:dyDescent="0.25">
      <c r="A16" s="272" t="s">
        <v>1182</v>
      </c>
      <c r="B16" s="273" t="s">
        <v>1183</v>
      </c>
      <c r="C16" s="264">
        <v>5</v>
      </c>
      <c r="D16" s="141">
        <v>6695005</v>
      </c>
    </row>
    <row r="17" spans="1:4" s="2" customFormat="1" x14ac:dyDescent="0.25">
      <c r="A17" s="272" t="s">
        <v>1184</v>
      </c>
      <c r="B17" s="273" t="s">
        <v>1185</v>
      </c>
      <c r="C17" s="264">
        <v>6</v>
      </c>
      <c r="D17" s="141">
        <v>2254954</v>
      </c>
    </row>
    <row r="18" spans="1:4" s="2" customFormat="1" x14ac:dyDescent="0.25">
      <c r="A18" s="272" t="s">
        <v>1186</v>
      </c>
      <c r="B18" s="273" t="s">
        <v>1187</v>
      </c>
      <c r="C18" s="264">
        <v>7</v>
      </c>
      <c r="D18" s="141">
        <v>4879</v>
      </c>
    </row>
    <row r="19" spans="1:4" s="2" customFormat="1" x14ac:dyDescent="0.25">
      <c r="A19" s="272" t="s">
        <v>1188</v>
      </c>
      <c r="B19" s="273" t="s">
        <v>1189</v>
      </c>
      <c r="C19" s="264">
        <v>8</v>
      </c>
      <c r="D19" s="141"/>
    </row>
    <row r="20" spans="1:4" s="2" customFormat="1" x14ac:dyDescent="0.25">
      <c r="A20" s="272" t="s">
        <v>1190</v>
      </c>
      <c r="B20" s="273" t="s">
        <v>1191</v>
      </c>
      <c r="C20" s="264">
        <v>9</v>
      </c>
      <c r="D20" s="141">
        <v>139157</v>
      </c>
    </row>
    <row r="21" spans="1:4" s="2" customFormat="1" x14ac:dyDescent="0.25">
      <c r="A21" s="272" t="s">
        <v>1192</v>
      </c>
      <c r="B21" s="273" t="s">
        <v>2983</v>
      </c>
      <c r="C21" s="264">
        <v>10</v>
      </c>
      <c r="D21" s="141"/>
    </row>
    <row r="22" spans="1:4" s="2" customFormat="1" x14ac:dyDescent="0.25">
      <c r="A22" s="272" t="s">
        <v>1193</v>
      </c>
      <c r="B22" s="273" t="s">
        <v>3032</v>
      </c>
      <c r="C22" s="264">
        <v>11</v>
      </c>
      <c r="D22" s="141"/>
    </row>
    <row r="23" spans="1:4" s="2" customFormat="1" x14ac:dyDescent="0.25">
      <c r="A23" s="270" t="s">
        <v>3033</v>
      </c>
      <c r="B23" s="271" t="s">
        <v>3034</v>
      </c>
      <c r="C23" s="264">
        <v>12</v>
      </c>
      <c r="D23" s="141">
        <v>7700</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18" x14ac:dyDescent="0.25">
      <c r="A28" s="274" t="s">
        <v>3522</v>
      </c>
      <c r="B28" s="273" t="s">
        <v>1566</v>
      </c>
      <c r="C28" s="264">
        <v>17</v>
      </c>
      <c r="D28" s="141"/>
    </row>
    <row r="29" spans="1:4" s="2" customFormat="1" ht="18" x14ac:dyDescent="0.25">
      <c r="A29" s="274" t="s">
        <v>43</v>
      </c>
      <c r="B29" s="273" t="s">
        <v>1565</v>
      </c>
      <c r="C29" s="264">
        <v>18</v>
      </c>
      <c r="D29" s="141"/>
    </row>
    <row r="30" spans="1:4" s="2" customFormat="1" x14ac:dyDescent="0.25">
      <c r="A30" s="272"/>
      <c r="B30" s="271" t="s">
        <v>3080</v>
      </c>
      <c r="C30" s="264">
        <v>19</v>
      </c>
      <c r="D30" s="140">
        <f>D31+D32+D40+D41</f>
        <v>8367230</v>
      </c>
    </row>
    <row r="31" spans="1:4" s="2" customFormat="1" x14ac:dyDescent="0.25">
      <c r="A31" s="272"/>
      <c r="B31" s="271" t="s">
        <v>4041</v>
      </c>
      <c r="C31" s="264">
        <v>20</v>
      </c>
      <c r="D31" s="141"/>
    </row>
    <row r="32" spans="1:4" s="2" customFormat="1" x14ac:dyDescent="0.25">
      <c r="A32" s="270" t="s">
        <v>1181</v>
      </c>
      <c r="B32" s="271" t="s">
        <v>3081</v>
      </c>
      <c r="C32" s="264">
        <v>21</v>
      </c>
      <c r="D32" s="140">
        <f>SUM(D33:D39)</f>
        <v>8359530</v>
      </c>
    </row>
    <row r="33" spans="1:4" s="2" customFormat="1" x14ac:dyDescent="0.25">
      <c r="A33" s="272" t="s">
        <v>1182</v>
      </c>
      <c r="B33" s="273" t="s">
        <v>1183</v>
      </c>
      <c r="C33" s="264">
        <v>22</v>
      </c>
      <c r="D33" s="141">
        <v>6151577</v>
      </c>
    </row>
    <row r="34" spans="1:4" s="2" customFormat="1" x14ac:dyDescent="0.25">
      <c r="A34" s="272" t="s">
        <v>1184</v>
      </c>
      <c r="B34" s="273" t="s">
        <v>1185</v>
      </c>
      <c r="C34" s="264">
        <v>23</v>
      </c>
      <c r="D34" s="141">
        <v>2075822</v>
      </c>
    </row>
    <row r="35" spans="1:4" s="2" customFormat="1" x14ac:dyDescent="0.25">
      <c r="A35" s="272" t="s">
        <v>1186</v>
      </c>
      <c r="B35" s="273" t="s">
        <v>1187</v>
      </c>
      <c r="C35" s="264">
        <v>24</v>
      </c>
      <c r="D35" s="141">
        <v>4879</v>
      </c>
    </row>
    <row r="36" spans="1:4" s="2" customFormat="1" x14ac:dyDescent="0.25">
      <c r="A36" s="272" t="s">
        <v>1188</v>
      </c>
      <c r="B36" s="273" t="s">
        <v>1189</v>
      </c>
      <c r="C36" s="264">
        <v>25</v>
      </c>
      <c r="D36" s="141"/>
    </row>
    <row r="37" spans="1:4" s="2" customFormat="1" x14ac:dyDescent="0.25">
      <c r="A37" s="272" t="s">
        <v>1190</v>
      </c>
      <c r="B37" s="273" t="s">
        <v>1191</v>
      </c>
      <c r="C37" s="264">
        <v>26</v>
      </c>
      <c r="D37" s="141">
        <v>127252</v>
      </c>
    </row>
    <row r="38" spans="1:4" s="2" customFormat="1" x14ac:dyDescent="0.25">
      <c r="A38" s="272" t="s">
        <v>1192</v>
      </c>
      <c r="B38" s="273" t="s">
        <v>2983</v>
      </c>
      <c r="C38" s="264">
        <v>27</v>
      </c>
      <c r="D38" s="141"/>
    </row>
    <row r="39" spans="1:4" s="2" customFormat="1" x14ac:dyDescent="0.25">
      <c r="A39" s="272" t="s">
        <v>1193</v>
      </c>
      <c r="B39" s="273" t="s">
        <v>3032</v>
      </c>
      <c r="C39" s="264">
        <v>28</v>
      </c>
      <c r="D39" s="141"/>
    </row>
    <row r="40" spans="1:4" s="2" customFormat="1" x14ac:dyDescent="0.25">
      <c r="A40" s="275" t="s">
        <v>3033</v>
      </c>
      <c r="B40" s="271" t="s">
        <v>3034</v>
      </c>
      <c r="C40" s="264">
        <v>29</v>
      </c>
      <c r="D40" s="141">
        <v>7700</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18" x14ac:dyDescent="0.25">
      <c r="A45" s="274" t="s">
        <v>3523</v>
      </c>
      <c r="B45" s="273" t="s">
        <v>1566</v>
      </c>
      <c r="C45" s="264">
        <v>34</v>
      </c>
      <c r="D45" s="141"/>
    </row>
    <row r="46" spans="1:4" s="2" customFormat="1" ht="18" x14ac:dyDescent="0.25">
      <c r="A46" s="277" t="s">
        <v>43</v>
      </c>
      <c r="B46" s="273" t="s">
        <v>1565</v>
      </c>
      <c r="C46" s="264">
        <v>35</v>
      </c>
      <c r="D46" s="141"/>
    </row>
    <row r="47" spans="1:4" s="2" customFormat="1" x14ac:dyDescent="0.25">
      <c r="A47" s="276"/>
      <c r="B47" s="271" t="s">
        <v>3083</v>
      </c>
      <c r="C47" s="264">
        <v>36</v>
      </c>
      <c r="D47" s="140">
        <f>D12+D13-D30</f>
        <v>734465</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18" x14ac:dyDescent="0.25">
      <c r="A99" s="274" t="s">
        <v>3523</v>
      </c>
      <c r="B99" s="273" t="s">
        <v>1566</v>
      </c>
      <c r="C99" s="264">
        <v>88</v>
      </c>
      <c r="D99" s="141"/>
    </row>
    <row r="100" spans="1:5" s="2" customFormat="1" ht="18" x14ac:dyDescent="0.25">
      <c r="A100" s="274" t="s">
        <v>43</v>
      </c>
      <c r="B100" s="273" t="s">
        <v>1565</v>
      </c>
      <c r="C100" s="264">
        <v>89</v>
      </c>
      <c r="D100" s="141"/>
    </row>
    <row r="101" spans="1:5" s="2" customFormat="1" x14ac:dyDescent="0.25">
      <c r="A101" s="270"/>
      <c r="B101" s="271" t="s">
        <v>3096</v>
      </c>
      <c r="C101" s="264">
        <v>90</v>
      </c>
      <c r="D101" s="140">
        <f>SUM(D102:D105)</f>
        <v>734465</v>
      </c>
    </row>
    <row r="102" spans="1:5" s="2" customFormat="1" x14ac:dyDescent="0.25">
      <c r="A102" s="272"/>
      <c r="B102" s="280" t="s">
        <v>4041</v>
      </c>
      <c r="C102" s="264">
        <v>91</v>
      </c>
      <c r="D102" s="141"/>
    </row>
    <row r="103" spans="1:5" s="2" customFormat="1" x14ac:dyDescent="0.25">
      <c r="A103" s="272" t="s">
        <v>1181</v>
      </c>
      <c r="B103" s="280" t="s">
        <v>1365</v>
      </c>
      <c r="C103" s="264">
        <v>92</v>
      </c>
      <c r="D103" s="141">
        <v>734465</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ĆOSIĆ MARIJA</v>
      </c>
      <c r="B109" s="291"/>
      <c r="C109" s="293"/>
      <c r="D109" s="293"/>
      <c r="E109" s="291"/>
    </row>
    <row r="110" spans="1:5" s="292" customFormat="1" ht="15" customHeight="1" x14ac:dyDescent="0.25">
      <c r="A110" s="291" t="str">
        <f>IF(RefStr!H27="","Telefon za kontakt: _________________","Telefon za kontakt: " &amp; RefStr!H27)</f>
        <v>Telefon za kontakt: 031 274 272</v>
      </c>
      <c r="B110" s="291"/>
      <c r="E110" s="291"/>
    </row>
    <row r="111" spans="1:5" s="292" customFormat="1" ht="15" customHeight="1" x14ac:dyDescent="0.25">
      <c r="A111" s="291" t="str">
        <f>IF(RefStr!H33="","Odgovorna osoba: _____________________________","Odgovorna osoba: " &amp; RefStr!H33)</f>
        <v>Odgovorna osoba: GORAN TUBIĆ</v>
      </c>
      <c r="B111" s="291"/>
      <c r="C111" s="291"/>
      <c r="D111" s="291"/>
      <c r="E111" s="291"/>
    </row>
    <row r="112" spans="1:5" ht="5.15"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01" activePane="bottomLeft" state="frozen"/>
      <selection pane="bottomLeft" activeCell="C291" sqref="C291"/>
    </sheetView>
  </sheetViews>
  <sheetFormatPr defaultColWidth="0" defaultRowHeight="10" x14ac:dyDescent="0.25"/>
  <cols>
    <col min="1" max="1" width="4.453125" style="231" customWidth="1"/>
    <col min="2" max="2" width="9.26953125" style="232" customWidth="1"/>
    <col min="3" max="3" width="94.7265625" style="233" customWidth="1"/>
    <col min="4" max="4" width="1.1796875" style="234" customWidth="1"/>
    <col min="5" max="6" width="10.7265625" style="235" hidden="1" customWidth="1"/>
    <col min="7" max="7" width="10.7265625" style="236" hidden="1" customWidth="1"/>
    <col min="8" max="8" width="9.1796875" style="236" hidden="1" customWidth="1"/>
    <col min="9" max="13" width="9.1796875" style="235" hidden="1" customWidth="1"/>
    <col min="14" max="14" width="12.54296875" style="235" hidden="1" customWidth="1"/>
    <col min="15" max="15" width="10.453125" style="235" hidden="1" customWidth="1"/>
    <col min="16" max="17" width="9.1796875" style="235" hidden="1" customWidth="1"/>
    <col min="18" max="16384" width="9.17968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7278</v>
      </c>
      <c r="P3" s="239">
        <f>RefStr!B20</f>
        <v>102</v>
      </c>
      <c r="Q3" s="243" t="str">
        <f>RefStr!I8</f>
        <v>NE</v>
      </c>
    </row>
    <row r="4" spans="1:21" ht="20.149999999999999" customHeight="1" x14ac:dyDescent="0.25">
      <c r="A4" s="468" t="s">
        <v>3351</v>
      </c>
      <c r="B4" s="469"/>
      <c r="C4" s="470"/>
      <c r="E4" s="237">
        <f>SUM(E5:E17)</f>
        <v>0</v>
      </c>
      <c r="F4" s="237">
        <f>SUM(F5:F17)</f>
        <v>0</v>
      </c>
    </row>
    <row r="5" spans="1:21" ht="25"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5"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49999999999999"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49999999999999"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49999999999999"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49999999999999"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49999999999999"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49999999999999"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49999999999999"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49999999999999"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49999999999999"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49999999999999"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49999999999999"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49999999999999"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49999999999999"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49999999999999"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49999999999999"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49999999999999"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49999999999999"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49999999999999"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49999999999999"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49999999999999"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49999999999999"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49999999999999"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49999999999999"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49999999999999"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49999999999999"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49999999999999"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49999999999999"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49999999999999"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49999999999999"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2019-01-30T09:14:57Z</cp:lastPrinted>
  <dcterms:created xsi:type="dcterms:W3CDTF">2001-11-21T09:32:18Z</dcterms:created>
  <dcterms:modified xsi:type="dcterms:W3CDTF">2019-01-30T09:24:56Z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